
<file path=[Content_Types].xml><?xml version="1.0" encoding="utf-8"?>
<Types xmlns="http://schemas.openxmlformats.org/package/2006/content-types"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R:\PTU\0.NPK\INVESTIČNÍ AKCE\■ PROBÍHAJÍCÍ\■ PKN\B.33 - PRÁDELNA\KOZ,PGO,PRAD\►VZ_stavba\Zadávací dokumentace\Čížková\"/>
    </mc:Choice>
  </mc:AlternateContent>
  <xr:revisionPtr revIDLastSave="0" documentId="13_ncr:1_{5DE3945F-D8D5-4939-AE46-A8151685669D}" xr6:coauthVersionLast="47" xr6:coauthVersionMax="47" xr10:uidLastSave="{00000000-0000-0000-0000-000000000000}"/>
  <bookViews>
    <workbookView xWindow="28680" yWindow="-120" windowWidth="29040" windowHeight="17520" firstSheet="6" activeTab="10" xr2:uid="{00000000-000D-0000-FFFF-FFFF00000000}"/>
  </bookViews>
  <sheets>
    <sheet name="Rekapitulace stavby" sheetId="1" r:id="rId1"/>
    <sheet name="1 - Fototerapie - stavební" sheetId="2" r:id="rId2"/>
    <sheet name="2 - Fototerapie - ZTI, UT..." sheetId="3" r:id="rId3"/>
    <sheet name="3 - Rodinný pokoj - stavební" sheetId="4" r:id="rId4"/>
    <sheet name="4 - Rodinný pokoj - ZTI, UT" sheetId="5" r:id="rId5"/>
    <sheet name="5 - Mytí klecí - stavební" sheetId="6" r:id="rId6"/>
    <sheet name="6 - Mytí klecí - ZTI, VZT" sheetId="7" r:id="rId7"/>
    <sheet name="7 - Fototerapie - dodávka..." sheetId="8" r:id="rId8"/>
    <sheet name="8 - Rodinný pokoj - dodáv..." sheetId="9" r:id="rId9"/>
    <sheet name="9 - Mytí klecí - dodávka ..." sheetId="10" r:id="rId10"/>
    <sheet name="99 - Vedlejší náklady" sheetId="11" r:id="rId11"/>
    <sheet name="Seznam figur" sheetId="12" r:id="rId12"/>
  </sheets>
  <definedNames>
    <definedName name="_xlnm._FilterDatabase" localSheetId="1" hidden="1">'1 - Fototerapie - stavební'!$C$131:$K$420</definedName>
    <definedName name="_xlnm._FilterDatabase" localSheetId="2" hidden="1">'2 - Fototerapie - ZTI, UT...'!$C$127:$K$304</definedName>
    <definedName name="_xlnm._FilterDatabase" localSheetId="3" hidden="1">'3 - Rodinný pokoj - stavební'!$C$128:$K$236</definedName>
    <definedName name="_xlnm._FilterDatabase" localSheetId="4" hidden="1">'4 - Rodinný pokoj - ZTI, UT'!$C$122:$K$218</definedName>
    <definedName name="_xlnm._FilterDatabase" localSheetId="5" hidden="1">'5 - Mytí klecí - stavební'!$C$129:$K$250</definedName>
    <definedName name="_xlnm._FilterDatabase" localSheetId="6" hidden="1">'6 - Mytí klecí - ZTI, VZT'!$C$124:$K$225</definedName>
    <definedName name="_xlnm._FilterDatabase" localSheetId="7" hidden="1">'7 - Fototerapie - dodávka...'!$C$119:$K$241</definedName>
    <definedName name="_xlnm._FilterDatabase" localSheetId="8" hidden="1">'8 - Rodinný pokoj - dodáv...'!$C$118:$K$204</definedName>
    <definedName name="_xlnm._FilterDatabase" localSheetId="9" hidden="1">'9 - Mytí klecí - dodávka ...'!$C$118:$K$160</definedName>
    <definedName name="_xlnm._FilterDatabase" localSheetId="10" hidden="1">'99 - Vedlejší náklady'!$C$120:$K$132</definedName>
    <definedName name="_xlnm.Print_Titles" localSheetId="1">'1 - Fototerapie - stavební'!$131:$131</definedName>
    <definedName name="_xlnm.Print_Titles" localSheetId="2">'2 - Fototerapie - ZTI, UT...'!$127:$127</definedName>
    <definedName name="_xlnm.Print_Titles" localSheetId="3">'3 - Rodinný pokoj - stavební'!$128:$128</definedName>
    <definedName name="_xlnm.Print_Titles" localSheetId="4">'4 - Rodinný pokoj - ZTI, UT'!$122:$122</definedName>
    <definedName name="_xlnm.Print_Titles" localSheetId="5">'5 - Mytí klecí - stavební'!$129:$129</definedName>
    <definedName name="_xlnm.Print_Titles" localSheetId="6">'6 - Mytí klecí - ZTI, VZT'!$124:$124</definedName>
    <definedName name="_xlnm.Print_Titles" localSheetId="7">'7 - Fototerapie - dodávka...'!$119:$119</definedName>
    <definedName name="_xlnm.Print_Titles" localSheetId="8">'8 - Rodinný pokoj - dodáv...'!$118:$118</definedName>
    <definedName name="_xlnm.Print_Titles" localSheetId="9">'9 - Mytí klecí - dodávka ...'!$118:$118</definedName>
    <definedName name="_xlnm.Print_Titles" localSheetId="10">'99 - Vedlejší náklady'!$120:$120</definedName>
    <definedName name="_xlnm.Print_Titles" localSheetId="0">'Rekapitulace stavby'!$92:$92</definedName>
    <definedName name="_xlnm.Print_Titles" localSheetId="11">'Seznam figur'!$9:$9</definedName>
    <definedName name="_xlnm.Print_Area" localSheetId="1">'1 - Fototerapie - stavební'!$C$4:$J$76,'1 - Fototerapie - stavební'!$C$82:$J$113,'1 - Fototerapie - stavební'!$C$119:$K$420</definedName>
    <definedName name="_xlnm.Print_Area" localSheetId="2">'2 - Fototerapie - ZTI, UT...'!$C$4:$J$76,'2 - Fototerapie - ZTI, UT...'!$C$82:$J$109,'2 - Fototerapie - ZTI, UT...'!$C$115:$K$304</definedName>
    <definedName name="_xlnm.Print_Area" localSheetId="3">'3 - Rodinný pokoj - stavební'!$C$4:$J$76,'3 - Rodinný pokoj - stavební'!$C$82:$J$110,'3 - Rodinný pokoj - stavební'!$C$116:$K$236</definedName>
    <definedName name="_xlnm.Print_Area" localSheetId="4">'4 - Rodinný pokoj - ZTI, UT'!$C$4:$J$76,'4 - Rodinný pokoj - ZTI, UT'!$C$82:$J$104,'4 - Rodinný pokoj - ZTI, UT'!$C$110:$K$218</definedName>
    <definedName name="_xlnm.Print_Area" localSheetId="5">'5 - Mytí klecí - stavební'!$C$4:$J$76,'5 - Mytí klecí - stavební'!$C$82:$J$111,'5 - Mytí klecí - stavební'!$C$117:$K$250</definedName>
    <definedName name="_xlnm.Print_Area" localSheetId="6">'6 - Mytí klecí - ZTI, VZT'!$C$4:$J$76,'6 - Mytí klecí - ZTI, VZT'!$C$82:$J$106,'6 - Mytí klecí - ZTI, VZT'!$C$112:$K$225</definedName>
    <definedName name="_xlnm.Print_Area" localSheetId="7">'7 - Fototerapie - dodávka...'!$C$4:$J$76,'7 - Fototerapie - dodávka...'!$C$82:$J$101,'7 - Fototerapie - dodávka...'!$C$107:$K$241</definedName>
    <definedName name="_xlnm.Print_Area" localSheetId="8">'8 - Rodinný pokoj - dodáv...'!$C$4:$J$76,'8 - Rodinný pokoj - dodáv...'!$C$82:$J$100,'8 - Rodinný pokoj - dodáv...'!$C$106:$K$204</definedName>
    <definedName name="_xlnm.Print_Area" localSheetId="9">'9 - Mytí klecí - dodávka ...'!$C$4:$J$76,'9 - Mytí klecí - dodávka ...'!$C$82:$J$100,'9 - Mytí klecí - dodávka ...'!$C$106:$K$160</definedName>
    <definedName name="_xlnm.Print_Area" localSheetId="10">'99 - Vedlejší náklady'!$C$4:$J$76,'99 - Vedlejší náklady'!$C$82:$J$102,'99 - Vedlejší náklady'!$C$108:$K$132</definedName>
    <definedName name="_xlnm.Print_Area" localSheetId="0">'Rekapitulace stavby'!$D$4:$AO$76,'Rekapitulace stavby'!$C$82:$AQ$105</definedName>
    <definedName name="_xlnm.Print_Area" localSheetId="11">'Seznam figur'!$C$4:$G$135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21" i="11" l="1"/>
  <c r="J96" i="11"/>
  <c r="J30" i="11"/>
  <c r="J97" i="11"/>
  <c r="J101" i="11"/>
  <c r="J100" i="11"/>
  <c r="J99" i="11"/>
  <c r="J98" i="11"/>
  <c r="D7" i="12"/>
  <c r="J37" i="11"/>
  <c r="J36" i="11"/>
  <c r="AY104" i="1" s="1"/>
  <c r="J35" i="11"/>
  <c r="AX104" i="1" s="1"/>
  <c r="BI125" i="11"/>
  <c r="BH125" i="11"/>
  <c r="BG125" i="11"/>
  <c r="BF125" i="11"/>
  <c r="T125" i="11"/>
  <c r="R125" i="11"/>
  <c r="P125" i="11"/>
  <c r="BI132" i="11"/>
  <c r="BH132" i="11"/>
  <c r="BG132" i="11"/>
  <c r="BF132" i="11"/>
  <c r="T132" i="11"/>
  <c r="T131" i="11" s="1"/>
  <c r="R132" i="11"/>
  <c r="R131" i="11" s="1"/>
  <c r="P132" i="11"/>
  <c r="P131" i="11" s="1"/>
  <c r="BI130" i="11"/>
  <c r="BH130" i="11"/>
  <c r="BG130" i="11"/>
  <c r="BF130" i="11"/>
  <c r="T130" i="11"/>
  <c r="T129" i="11" s="1"/>
  <c r="R130" i="11"/>
  <c r="R129" i="11" s="1"/>
  <c r="P130" i="11"/>
  <c r="P129" i="11" s="1"/>
  <c r="BI128" i="11"/>
  <c r="BH128" i="11"/>
  <c r="BG128" i="11"/>
  <c r="BF128" i="11"/>
  <c r="T128" i="11"/>
  <c r="T127" i="11" s="1"/>
  <c r="R128" i="11"/>
  <c r="R127" i="11" s="1"/>
  <c r="P128" i="11"/>
  <c r="P127" i="11" s="1"/>
  <c r="BI124" i="11"/>
  <c r="BH124" i="11"/>
  <c r="BG124" i="11"/>
  <c r="BF124" i="11"/>
  <c r="T124" i="11"/>
  <c r="T123" i="11" s="1"/>
  <c r="R124" i="11"/>
  <c r="R123" i="11" s="1"/>
  <c r="P124" i="11"/>
  <c r="P123" i="11" s="1"/>
  <c r="J118" i="11"/>
  <c r="J117" i="11"/>
  <c r="F117" i="11"/>
  <c r="F115" i="11"/>
  <c r="E113" i="11"/>
  <c r="J92" i="11"/>
  <c r="J91" i="11"/>
  <c r="F91" i="11"/>
  <c r="F89" i="11"/>
  <c r="E87" i="11"/>
  <c r="J18" i="11"/>
  <c r="E18" i="11"/>
  <c r="F92" i="11" s="1"/>
  <c r="J17" i="11"/>
  <c r="J12" i="11"/>
  <c r="J115" i="11" s="1"/>
  <c r="E7" i="11"/>
  <c r="E85" i="11" s="1"/>
  <c r="J37" i="10"/>
  <c r="J36" i="10"/>
  <c r="AY103" i="1"/>
  <c r="J35" i="10"/>
  <c r="AX103" i="1"/>
  <c r="BI160" i="10"/>
  <c r="BH160" i="10"/>
  <c r="BG160" i="10"/>
  <c r="BF160" i="10"/>
  <c r="T160" i="10"/>
  <c r="R160" i="10"/>
  <c r="P160" i="10"/>
  <c r="BI159" i="10"/>
  <c r="BH159" i="10"/>
  <c r="BG159" i="10"/>
  <c r="BF159" i="10"/>
  <c r="T159" i="10"/>
  <c r="R159" i="10"/>
  <c r="P159" i="10"/>
  <c r="BI158" i="10"/>
  <c r="BH158" i="10"/>
  <c r="BG158" i="10"/>
  <c r="BF158" i="10"/>
  <c r="T158" i="10"/>
  <c r="R158" i="10"/>
  <c r="P158" i="10"/>
  <c r="BI157" i="10"/>
  <c r="BH157" i="10"/>
  <c r="BG157" i="10"/>
  <c r="BF157" i="10"/>
  <c r="T157" i="10"/>
  <c r="R157" i="10"/>
  <c r="P157" i="10"/>
  <c r="BI155" i="10"/>
  <c r="BH155" i="10"/>
  <c r="BG155" i="10"/>
  <c r="BF155" i="10"/>
  <c r="T155" i="10"/>
  <c r="R155" i="10"/>
  <c r="P155" i="10"/>
  <c r="BI154" i="10"/>
  <c r="BH154" i="10"/>
  <c r="BG154" i="10"/>
  <c r="BF154" i="10"/>
  <c r="T154" i="10"/>
  <c r="R154" i="10"/>
  <c r="P154" i="10"/>
  <c r="BI153" i="10"/>
  <c r="BH153" i="10"/>
  <c r="BG153" i="10"/>
  <c r="BF153" i="10"/>
  <c r="T153" i="10"/>
  <c r="R153" i="10"/>
  <c r="P153" i="10"/>
  <c r="BI152" i="10"/>
  <c r="BH152" i="10"/>
  <c r="BG152" i="10"/>
  <c r="BF152" i="10"/>
  <c r="T152" i="10"/>
  <c r="R152" i="10"/>
  <c r="P152" i="10"/>
  <c r="BI151" i="10"/>
  <c r="BH151" i="10"/>
  <c r="BG151" i="10"/>
  <c r="BF151" i="10"/>
  <c r="T151" i="10"/>
  <c r="R151" i="10"/>
  <c r="P151" i="10"/>
  <c r="BI150" i="10"/>
  <c r="BH150" i="10"/>
  <c r="BG150" i="10"/>
  <c r="BF150" i="10"/>
  <c r="T150" i="10"/>
  <c r="R150" i="10"/>
  <c r="P150" i="10"/>
  <c r="BI149" i="10"/>
  <c r="BH149" i="10"/>
  <c r="BG149" i="10"/>
  <c r="BF149" i="10"/>
  <c r="T149" i="10"/>
  <c r="R149" i="10"/>
  <c r="P149" i="10"/>
  <c r="BI148" i="10"/>
  <c r="BH148" i="10"/>
  <c r="BG148" i="10"/>
  <c r="BF148" i="10"/>
  <c r="T148" i="10"/>
  <c r="R148" i="10"/>
  <c r="P148" i="10"/>
  <c r="BI147" i="10"/>
  <c r="BH147" i="10"/>
  <c r="BG147" i="10"/>
  <c r="BF147" i="10"/>
  <c r="T147" i="10"/>
  <c r="R147" i="10"/>
  <c r="P147" i="10"/>
  <c r="BI146" i="10"/>
  <c r="BH146" i="10"/>
  <c r="BG146" i="10"/>
  <c r="BF146" i="10"/>
  <c r="T146" i="10"/>
  <c r="R146" i="10"/>
  <c r="P146" i="10"/>
  <c r="BI145" i="10"/>
  <c r="BH145" i="10"/>
  <c r="BG145" i="10"/>
  <c r="BF145" i="10"/>
  <c r="T145" i="10"/>
  <c r="R145" i="10"/>
  <c r="P145" i="10"/>
  <c r="BI144" i="10"/>
  <c r="BH144" i="10"/>
  <c r="BG144" i="10"/>
  <c r="BF144" i="10"/>
  <c r="T144" i="10"/>
  <c r="R144" i="10"/>
  <c r="P144" i="10"/>
  <c r="BI143" i="10"/>
  <c r="BH143" i="10"/>
  <c r="BG143" i="10"/>
  <c r="BF143" i="10"/>
  <c r="T143" i="10"/>
  <c r="R143" i="10"/>
  <c r="P143" i="10"/>
  <c r="BI142" i="10"/>
  <c r="BH142" i="10"/>
  <c r="BG142" i="10"/>
  <c r="BF142" i="10"/>
  <c r="T142" i="10"/>
  <c r="R142" i="10"/>
  <c r="P142" i="10"/>
  <c r="BI141" i="10"/>
  <c r="BH141" i="10"/>
  <c r="BG141" i="10"/>
  <c r="BF141" i="10"/>
  <c r="T141" i="10"/>
  <c r="R141" i="10"/>
  <c r="P141" i="10"/>
  <c r="BI140" i="10"/>
  <c r="BH140" i="10"/>
  <c r="BG140" i="10"/>
  <c r="BF140" i="10"/>
  <c r="T140" i="10"/>
  <c r="R140" i="10"/>
  <c r="P140" i="10"/>
  <c r="BI139" i="10"/>
  <c r="BH139" i="10"/>
  <c r="BG139" i="10"/>
  <c r="BF139" i="10"/>
  <c r="T139" i="10"/>
  <c r="R139" i="10"/>
  <c r="P139" i="10"/>
  <c r="BI138" i="10"/>
  <c r="BH138" i="10"/>
  <c r="BG138" i="10"/>
  <c r="BF138" i="10"/>
  <c r="T138" i="10"/>
  <c r="R138" i="10"/>
  <c r="P138" i="10"/>
  <c r="BI137" i="10"/>
  <c r="BH137" i="10"/>
  <c r="BG137" i="10"/>
  <c r="BF137" i="10"/>
  <c r="T137" i="10"/>
  <c r="R137" i="10"/>
  <c r="P137" i="10"/>
  <c r="BI136" i="10"/>
  <c r="BH136" i="10"/>
  <c r="BG136" i="10"/>
  <c r="BF136" i="10"/>
  <c r="T136" i="10"/>
  <c r="R136" i="10"/>
  <c r="P136" i="10"/>
  <c r="BI135" i="10"/>
  <c r="BH135" i="10"/>
  <c r="BG135" i="10"/>
  <c r="BF135" i="10"/>
  <c r="T135" i="10"/>
  <c r="R135" i="10"/>
  <c r="P135" i="10"/>
  <c r="BI134" i="10"/>
  <c r="BH134" i="10"/>
  <c r="BG134" i="10"/>
  <c r="BF134" i="10"/>
  <c r="T134" i="10"/>
  <c r="R134" i="10"/>
  <c r="P134" i="10"/>
  <c r="BI133" i="10"/>
  <c r="BH133" i="10"/>
  <c r="BG133" i="10"/>
  <c r="BF133" i="10"/>
  <c r="T133" i="10"/>
  <c r="R133" i="10"/>
  <c r="P133" i="10"/>
  <c r="BI132" i="10"/>
  <c r="BH132" i="10"/>
  <c r="BG132" i="10"/>
  <c r="BF132" i="10"/>
  <c r="T132" i="10"/>
  <c r="R132" i="10"/>
  <c r="P132" i="10"/>
  <c r="BI131" i="10"/>
  <c r="BH131" i="10"/>
  <c r="BG131" i="10"/>
  <c r="BF131" i="10"/>
  <c r="T131" i="10"/>
  <c r="R131" i="10"/>
  <c r="P131" i="10"/>
  <c r="BI130" i="10"/>
  <c r="BH130" i="10"/>
  <c r="BG130" i="10"/>
  <c r="BF130" i="10"/>
  <c r="T130" i="10"/>
  <c r="R130" i="10"/>
  <c r="P130" i="10"/>
  <c r="BI129" i="10"/>
  <c r="BH129" i="10"/>
  <c r="BG129" i="10"/>
  <c r="BF129" i="10"/>
  <c r="T129" i="10"/>
  <c r="R129" i="10"/>
  <c r="P129" i="10"/>
  <c r="BI128" i="10"/>
  <c r="BH128" i="10"/>
  <c r="BG128" i="10"/>
  <c r="BF128" i="10"/>
  <c r="T128" i="10"/>
  <c r="R128" i="10"/>
  <c r="P128" i="10"/>
  <c r="BI127" i="10"/>
  <c r="BH127" i="10"/>
  <c r="BG127" i="10"/>
  <c r="BF127" i="10"/>
  <c r="T127" i="10"/>
  <c r="R127" i="10"/>
  <c r="P127" i="10"/>
  <c r="BI126" i="10"/>
  <c r="BH126" i="10"/>
  <c r="BG126" i="10"/>
  <c r="BF126" i="10"/>
  <c r="T126" i="10"/>
  <c r="R126" i="10"/>
  <c r="P126" i="10"/>
  <c r="BI125" i="10"/>
  <c r="BH125" i="10"/>
  <c r="BG125" i="10"/>
  <c r="BF125" i="10"/>
  <c r="T125" i="10"/>
  <c r="R125" i="10"/>
  <c r="P125" i="10"/>
  <c r="BI124" i="10"/>
  <c r="BH124" i="10"/>
  <c r="BG124" i="10"/>
  <c r="BF124" i="10"/>
  <c r="T124" i="10"/>
  <c r="R124" i="10"/>
  <c r="P124" i="10"/>
  <c r="BI123" i="10"/>
  <c r="BH123" i="10"/>
  <c r="BG123" i="10"/>
  <c r="BF123" i="10"/>
  <c r="T123" i="10"/>
  <c r="R123" i="10"/>
  <c r="P123" i="10"/>
  <c r="BI122" i="10"/>
  <c r="BH122" i="10"/>
  <c r="BG122" i="10"/>
  <c r="BF122" i="10"/>
  <c r="T122" i="10"/>
  <c r="R122" i="10"/>
  <c r="P122" i="10"/>
  <c r="F113" i="10"/>
  <c r="E111" i="10"/>
  <c r="F89" i="10"/>
  <c r="E87" i="10"/>
  <c r="J24" i="10"/>
  <c r="E24" i="10"/>
  <c r="J116" i="10" s="1"/>
  <c r="J23" i="10"/>
  <c r="J21" i="10"/>
  <c r="E21" i="10"/>
  <c r="J91" i="10" s="1"/>
  <c r="J20" i="10"/>
  <c r="J18" i="10"/>
  <c r="E18" i="10"/>
  <c r="F116" i="10" s="1"/>
  <c r="J17" i="10"/>
  <c r="J15" i="10"/>
  <c r="E15" i="10"/>
  <c r="F91" i="10" s="1"/>
  <c r="J14" i="10"/>
  <c r="J12" i="10"/>
  <c r="J113" i="10"/>
  <c r="E7" i="10"/>
  <c r="E109" i="10"/>
  <c r="J37" i="9"/>
  <c r="J36" i="9"/>
  <c r="AY102" i="1" s="1"/>
  <c r="J35" i="9"/>
  <c r="AX102" i="1" s="1"/>
  <c r="BI204" i="9"/>
  <c r="BH204" i="9"/>
  <c r="BG204" i="9"/>
  <c r="BF204" i="9"/>
  <c r="T204" i="9"/>
  <c r="R204" i="9"/>
  <c r="P204" i="9"/>
  <c r="BI203" i="9"/>
  <c r="BH203" i="9"/>
  <c r="BG203" i="9"/>
  <c r="BF203" i="9"/>
  <c r="T203" i="9"/>
  <c r="R203" i="9"/>
  <c r="P203" i="9"/>
  <c r="BI202" i="9"/>
  <c r="BH202" i="9"/>
  <c r="BG202" i="9"/>
  <c r="BF202" i="9"/>
  <c r="T202" i="9"/>
  <c r="R202" i="9"/>
  <c r="P202" i="9"/>
  <c r="BI201" i="9"/>
  <c r="BH201" i="9"/>
  <c r="BG201" i="9"/>
  <c r="BF201" i="9"/>
  <c r="T201" i="9"/>
  <c r="R201" i="9"/>
  <c r="P201" i="9"/>
  <c r="BI199" i="9"/>
  <c r="BH199" i="9"/>
  <c r="BG199" i="9"/>
  <c r="BF199" i="9"/>
  <c r="T199" i="9"/>
  <c r="R199" i="9"/>
  <c r="P199" i="9"/>
  <c r="BI198" i="9"/>
  <c r="BH198" i="9"/>
  <c r="BG198" i="9"/>
  <c r="BF198" i="9"/>
  <c r="T198" i="9"/>
  <c r="R198" i="9"/>
  <c r="P198" i="9"/>
  <c r="BI197" i="9"/>
  <c r="BH197" i="9"/>
  <c r="BG197" i="9"/>
  <c r="BF197" i="9"/>
  <c r="T197" i="9"/>
  <c r="R197" i="9"/>
  <c r="P197" i="9"/>
  <c r="BI196" i="9"/>
  <c r="BH196" i="9"/>
  <c r="BG196" i="9"/>
  <c r="BF196" i="9"/>
  <c r="T196" i="9"/>
  <c r="R196" i="9"/>
  <c r="P196" i="9"/>
  <c r="BI195" i="9"/>
  <c r="BH195" i="9"/>
  <c r="BG195" i="9"/>
  <c r="BF195" i="9"/>
  <c r="T195" i="9"/>
  <c r="R195" i="9"/>
  <c r="P195" i="9"/>
  <c r="BI194" i="9"/>
  <c r="BH194" i="9"/>
  <c r="BG194" i="9"/>
  <c r="BF194" i="9"/>
  <c r="T194" i="9"/>
  <c r="R194" i="9"/>
  <c r="P194" i="9"/>
  <c r="BI193" i="9"/>
  <c r="BH193" i="9"/>
  <c r="BG193" i="9"/>
  <c r="BF193" i="9"/>
  <c r="T193" i="9"/>
  <c r="R193" i="9"/>
  <c r="P193" i="9"/>
  <c r="BI192" i="9"/>
  <c r="BH192" i="9"/>
  <c r="BG192" i="9"/>
  <c r="BF192" i="9"/>
  <c r="T192" i="9"/>
  <c r="R192" i="9"/>
  <c r="P192" i="9"/>
  <c r="BI191" i="9"/>
  <c r="BH191" i="9"/>
  <c r="BG191" i="9"/>
  <c r="BF191" i="9"/>
  <c r="T191" i="9"/>
  <c r="R191" i="9"/>
  <c r="P191" i="9"/>
  <c r="BI190" i="9"/>
  <c r="BH190" i="9"/>
  <c r="BG190" i="9"/>
  <c r="BF190" i="9"/>
  <c r="T190" i="9"/>
  <c r="R190" i="9"/>
  <c r="P190" i="9"/>
  <c r="BI189" i="9"/>
  <c r="BH189" i="9"/>
  <c r="BG189" i="9"/>
  <c r="BF189" i="9"/>
  <c r="T189" i="9"/>
  <c r="R189" i="9"/>
  <c r="P189" i="9"/>
  <c r="BI188" i="9"/>
  <c r="BH188" i="9"/>
  <c r="BG188" i="9"/>
  <c r="BF188" i="9"/>
  <c r="T188" i="9"/>
  <c r="R188" i="9"/>
  <c r="P188" i="9"/>
  <c r="BI187" i="9"/>
  <c r="BH187" i="9"/>
  <c r="BG187" i="9"/>
  <c r="BF187" i="9"/>
  <c r="T187" i="9"/>
  <c r="R187" i="9"/>
  <c r="P187" i="9"/>
  <c r="BI186" i="9"/>
  <c r="BH186" i="9"/>
  <c r="BG186" i="9"/>
  <c r="BF186" i="9"/>
  <c r="T186" i="9"/>
  <c r="R186" i="9"/>
  <c r="P186" i="9"/>
  <c r="BI185" i="9"/>
  <c r="BH185" i="9"/>
  <c r="BG185" i="9"/>
  <c r="BF185" i="9"/>
  <c r="T185" i="9"/>
  <c r="R185" i="9"/>
  <c r="P185" i="9"/>
  <c r="BI184" i="9"/>
  <c r="BH184" i="9"/>
  <c r="BG184" i="9"/>
  <c r="BF184" i="9"/>
  <c r="T184" i="9"/>
  <c r="R184" i="9"/>
  <c r="P184" i="9"/>
  <c r="BI183" i="9"/>
  <c r="BH183" i="9"/>
  <c r="BG183" i="9"/>
  <c r="BF183" i="9"/>
  <c r="T183" i="9"/>
  <c r="R183" i="9"/>
  <c r="P183" i="9"/>
  <c r="BI182" i="9"/>
  <c r="BH182" i="9"/>
  <c r="BG182" i="9"/>
  <c r="BF182" i="9"/>
  <c r="T182" i="9"/>
  <c r="R182" i="9"/>
  <c r="P182" i="9"/>
  <c r="BI181" i="9"/>
  <c r="BH181" i="9"/>
  <c r="BG181" i="9"/>
  <c r="BF181" i="9"/>
  <c r="T181" i="9"/>
  <c r="R181" i="9"/>
  <c r="P181" i="9"/>
  <c r="BI180" i="9"/>
  <c r="BH180" i="9"/>
  <c r="BG180" i="9"/>
  <c r="BF180" i="9"/>
  <c r="T180" i="9"/>
  <c r="R180" i="9"/>
  <c r="P180" i="9"/>
  <c r="BI179" i="9"/>
  <c r="BH179" i="9"/>
  <c r="BG179" i="9"/>
  <c r="BF179" i="9"/>
  <c r="T179" i="9"/>
  <c r="R179" i="9"/>
  <c r="P179" i="9"/>
  <c r="BI178" i="9"/>
  <c r="BH178" i="9"/>
  <c r="BG178" i="9"/>
  <c r="BF178" i="9"/>
  <c r="T178" i="9"/>
  <c r="R178" i="9"/>
  <c r="P178" i="9"/>
  <c r="BI177" i="9"/>
  <c r="BH177" i="9"/>
  <c r="BG177" i="9"/>
  <c r="BF177" i="9"/>
  <c r="T177" i="9"/>
  <c r="R177" i="9"/>
  <c r="P177" i="9"/>
  <c r="BI176" i="9"/>
  <c r="BH176" i="9"/>
  <c r="BG176" i="9"/>
  <c r="BF176" i="9"/>
  <c r="T176" i="9"/>
  <c r="R176" i="9"/>
  <c r="P176" i="9"/>
  <c r="BI175" i="9"/>
  <c r="BH175" i="9"/>
  <c r="BG175" i="9"/>
  <c r="BF175" i="9"/>
  <c r="T175" i="9"/>
  <c r="R175" i="9"/>
  <c r="P175" i="9"/>
  <c r="BI174" i="9"/>
  <c r="BH174" i="9"/>
  <c r="BG174" i="9"/>
  <c r="BF174" i="9"/>
  <c r="T174" i="9"/>
  <c r="R174" i="9"/>
  <c r="P174" i="9"/>
  <c r="BI173" i="9"/>
  <c r="BH173" i="9"/>
  <c r="BG173" i="9"/>
  <c r="BF173" i="9"/>
  <c r="T173" i="9"/>
  <c r="R173" i="9"/>
  <c r="P173" i="9"/>
  <c r="BI172" i="9"/>
  <c r="BH172" i="9"/>
  <c r="BG172" i="9"/>
  <c r="BF172" i="9"/>
  <c r="T172" i="9"/>
  <c r="R172" i="9"/>
  <c r="P172" i="9"/>
  <c r="BI171" i="9"/>
  <c r="BH171" i="9"/>
  <c r="BG171" i="9"/>
  <c r="BF171" i="9"/>
  <c r="T171" i="9"/>
  <c r="R171" i="9"/>
  <c r="P171" i="9"/>
  <c r="BI170" i="9"/>
  <c r="BH170" i="9"/>
  <c r="BG170" i="9"/>
  <c r="BF170" i="9"/>
  <c r="T170" i="9"/>
  <c r="R170" i="9"/>
  <c r="P170" i="9"/>
  <c r="BI169" i="9"/>
  <c r="BH169" i="9"/>
  <c r="BG169" i="9"/>
  <c r="BF169" i="9"/>
  <c r="T169" i="9"/>
  <c r="R169" i="9"/>
  <c r="P169" i="9"/>
  <c r="BI168" i="9"/>
  <c r="BH168" i="9"/>
  <c r="BG168" i="9"/>
  <c r="BF168" i="9"/>
  <c r="T168" i="9"/>
  <c r="R168" i="9"/>
  <c r="P168" i="9"/>
  <c r="BI167" i="9"/>
  <c r="BH167" i="9"/>
  <c r="BG167" i="9"/>
  <c r="BF167" i="9"/>
  <c r="T167" i="9"/>
  <c r="R167" i="9"/>
  <c r="P167" i="9"/>
  <c r="BI166" i="9"/>
  <c r="BH166" i="9"/>
  <c r="BG166" i="9"/>
  <c r="BF166" i="9"/>
  <c r="T166" i="9"/>
  <c r="R166" i="9"/>
  <c r="P166" i="9"/>
  <c r="BI165" i="9"/>
  <c r="BH165" i="9"/>
  <c r="BG165" i="9"/>
  <c r="BF165" i="9"/>
  <c r="T165" i="9"/>
  <c r="R165" i="9"/>
  <c r="P165" i="9"/>
  <c r="BI164" i="9"/>
  <c r="BH164" i="9"/>
  <c r="BG164" i="9"/>
  <c r="BF164" i="9"/>
  <c r="T164" i="9"/>
  <c r="R164" i="9"/>
  <c r="P164" i="9"/>
  <c r="BI163" i="9"/>
  <c r="BH163" i="9"/>
  <c r="BG163" i="9"/>
  <c r="BF163" i="9"/>
  <c r="T163" i="9"/>
  <c r="R163" i="9"/>
  <c r="P163" i="9"/>
  <c r="BI162" i="9"/>
  <c r="BH162" i="9"/>
  <c r="BG162" i="9"/>
  <c r="BF162" i="9"/>
  <c r="T162" i="9"/>
  <c r="R162" i="9"/>
  <c r="P162" i="9"/>
  <c r="BI161" i="9"/>
  <c r="BH161" i="9"/>
  <c r="BG161" i="9"/>
  <c r="BF161" i="9"/>
  <c r="T161" i="9"/>
  <c r="R161" i="9"/>
  <c r="P161" i="9"/>
  <c r="BI160" i="9"/>
  <c r="BH160" i="9"/>
  <c r="BG160" i="9"/>
  <c r="BF160" i="9"/>
  <c r="T160" i="9"/>
  <c r="R160" i="9"/>
  <c r="P160" i="9"/>
  <c r="BI159" i="9"/>
  <c r="BH159" i="9"/>
  <c r="BG159" i="9"/>
  <c r="BF159" i="9"/>
  <c r="T159" i="9"/>
  <c r="R159" i="9"/>
  <c r="P159" i="9"/>
  <c r="BI158" i="9"/>
  <c r="BH158" i="9"/>
  <c r="BG158" i="9"/>
  <c r="BF158" i="9"/>
  <c r="T158" i="9"/>
  <c r="R158" i="9"/>
  <c r="P158" i="9"/>
  <c r="BI157" i="9"/>
  <c r="BH157" i="9"/>
  <c r="BG157" i="9"/>
  <c r="BF157" i="9"/>
  <c r="T157" i="9"/>
  <c r="R157" i="9"/>
  <c r="P157" i="9"/>
  <c r="BI156" i="9"/>
  <c r="BH156" i="9"/>
  <c r="BG156" i="9"/>
  <c r="BF156" i="9"/>
  <c r="T156" i="9"/>
  <c r="R156" i="9"/>
  <c r="P156" i="9"/>
  <c r="BI155" i="9"/>
  <c r="BH155" i="9"/>
  <c r="BG155" i="9"/>
  <c r="BF155" i="9"/>
  <c r="T155" i="9"/>
  <c r="R155" i="9"/>
  <c r="P155" i="9"/>
  <c r="BI154" i="9"/>
  <c r="BH154" i="9"/>
  <c r="BG154" i="9"/>
  <c r="BF154" i="9"/>
  <c r="T154" i="9"/>
  <c r="R154" i="9"/>
  <c r="P154" i="9"/>
  <c r="BI153" i="9"/>
  <c r="BH153" i="9"/>
  <c r="BG153" i="9"/>
  <c r="BF153" i="9"/>
  <c r="T153" i="9"/>
  <c r="R153" i="9"/>
  <c r="P153" i="9"/>
  <c r="BI152" i="9"/>
  <c r="BH152" i="9"/>
  <c r="BG152" i="9"/>
  <c r="BF152" i="9"/>
  <c r="T152" i="9"/>
  <c r="R152" i="9"/>
  <c r="P152" i="9"/>
  <c r="BI151" i="9"/>
  <c r="BH151" i="9"/>
  <c r="BG151" i="9"/>
  <c r="BF151" i="9"/>
  <c r="T151" i="9"/>
  <c r="R151" i="9"/>
  <c r="P151" i="9"/>
  <c r="BI150" i="9"/>
  <c r="BH150" i="9"/>
  <c r="BG150" i="9"/>
  <c r="BF150" i="9"/>
  <c r="T150" i="9"/>
  <c r="R150" i="9"/>
  <c r="P150" i="9"/>
  <c r="BI149" i="9"/>
  <c r="BH149" i="9"/>
  <c r="BG149" i="9"/>
  <c r="BF149" i="9"/>
  <c r="T149" i="9"/>
  <c r="R149" i="9"/>
  <c r="P149" i="9"/>
  <c r="BI148" i="9"/>
  <c r="BH148" i="9"/>
  <c r="BG148" i="9"/>
  <c r="BF148" i="9"/>
  <c r="T148" i="9"/>
  <c r="R148" i="9"/>
  <c r="P148" i="9"/>
  <c r="BI147" i="9"/>
  <c r="BH147" i="9"/>
  <c r="BG147" i="9"/>
  <c r="BF147" i="9"/>
  <c r="T147" i="9"/>
  <c r="R147" i="9"/>
  <c r="P147" i="9"/>
  <c r="BI146" i="9"/>
  <c r="BH146" i="9"/>
  <c r="BG146" i="9"/>
  <c r="BF146" i="9"/>
  <c r="T146" i="9"/>
  <c r="R146" i="9"/>
  <c r="P146" i="9"/>
  <c r="BI145" i="9"/>
  <c r="BH145" i="9"/>
  <c r="BG145" i="9"/>
  <c r="BF145" i="9"/>
  <c r="T145" i="9"/>
  <c r="R145" i="9"/>
  <c r="P145" i="9"/>
  <c r="BI144" i="9"/>
  <c r="BH144" i="9"/>
  <c r="BG144" i="9"/>
  <c r="BF144" i="9"/>
  <c r="T144" i="9"/>
  <c r="R144" i="9"/>
  <c r="P144" i="9"/>
  <c r="BI143" i="9"/>
  <c r="BH143" i="9"/>
  <c r="BG143" i="9"/>
  <c r="BF143" i="9"/>
  <c r="T143" i="9"/>
  <c r="R143" i="9"/>
  <c r="P143" i="9"/>
  <c r="BI142" i="9"/>
  <c r="BH142" i="9"/>
  <c r="BG142" i="9"/>
  <c r="BF142" i="9"/>
  <c r="T142" i="9"/>
  <c r="R142" i="9"/>
  <c r="P142" i="9"/>
  <c r="BI141" i="9"/>
  <c r="BH141" i="9"/>
  <c r="BG141" i="9"/>
  <c r="BF141" i="9"/>
  <c r="T141" i="9"/>
  <c r="R141" i="9"/>
  <c r="P141" i="9"/>
  <c r="BI140" i="9"/>
  <c r="BH140" i="9"/>
  <c r="BG140" i="9"/>
  <c r="BF140" i="9"/>
  <c r="T140" i="9"/>
  <c r="R140" i="9"/>
  <c r="P140" i="9"/>
  <c r="BI139" i="9"/>
  <c r="BH139" i="9"/>
  <c r="BG139" i="9"/>
  <c r="BF139" i="9"/>
  <c r="T139" i="9"/>
  <c r="R139" i="9"/>
  <c r="P139" i="9"/>
  <c r="BI138" i="9"/>
  <c r="BH138" i="9"/>
  <c r="BG138" i="9"/>
  <c r="BF138" i="9"/>
  <c r="T138" i="9"/>
  <c r="R138" i="9"/>
  <c r="P138" i="9"/>
  <c r="BI137" i="9"/>
  <c r="BH137" i="9"/>
  <c r="BG137" i="9"/>
  <c r="BF137" i="9"/>
  <c r="T137" i="9"/>
  <c r="R137" i="9"/>
  <c r="P137" i="9"/>
  <c r="BI136" i="9"/>
  <c r="BH136" i="9"/>
  <c r="BG136" i="9"/>
  <c r="BF136" i="9"/>
  <c r="T136" i="9"/>
  <c r="R136" i="9"/>
  <c r="P136" i="9"/>
  <c r="BI135" i="9"/>
  <c r="BH135" i="9"/>
  <c r="BG135" i="9"/>
  <c r="BF135" i="9"/>
  <c r="T135" i="9"/>
  <c r="R135" i="9"/>
  <c r="P135" i="9"/>
  <c r="BI134" i="9"/>
  <c r="BH134" i="9"/>
  <c r="BG134" i="9"/>
  <c r="BF134" i="9"/>
  <c r="T134" i="9"/>
  <c r="R134" i="9"/>
  <c r="P134" i="9"/>
  <c r="BI133" i="9"/>
  <c r="BH133" i="9"/>
  <c r="BG133" i="9"/>
  <c r="BF133" i="9"/>
  <c r="T133" i="9"/>
  <c r="R133" i="9"/>
  <c r="P133" i="9"/>
  <c r="BI132" i="9"/>
  <c r="BH132" i="9"/>
  <c r="BG132" i="9"/>
  <c r="BF132" i="9"/>
  <c r="T132" i="9"/>
  <c r="R132" i="9"/>
  <c r="P132" i="9"/>
  <c r="BI131" i="9"/>
  <c r="BH131" i="9"/>
  <c r="BG131" i="9"/>
  <c r="BF131" i="9"/>
  <c r="T131" i="9"/>
  <c r="R131" i="9"/>
  <c r="P131" i="9"/>
  <c r="BI130" i="9"/>
  <c r="BH130" i="9"/>
  <c r="BG130" i="9"/>
  <c r="BF130" i="9"/>
  <c r="T130" i="9"/>
  <c r="R130" i="9"/>
  <c r="P130" i="9"/>
  <c r="BI129" i="9"/>
  <c r="BH129" i="9"/>
  <c r="BG129" i="9"/>
  <c r="BF129" i="9"/>
  <c r="T129" i="9"/>
  <c r="R129" i="9"/>
  <c r="P129" i="9"/>
  <c r="BI128" i="9"/>
  <c r="BH128" i="9"/>
  <c r="BG128" i="9"/>
  <c r="BF128" i="9"/>
  <c r="T128" i="9"/>
  <c r="R128" i="9"/>
  <c r="P128" i="9"/>
  <c r="BI127" i="9"/>
  <c r="BH127" i="9"/>
  <c r="BG127" i="9"/>
  <c r="BF127" i="9"/>
  <c r="T127" i="9"/>
  <c r="R127" i="9"/>
  <c r="P127" i="9"/>
  <c r="BI126" i="9"/>
  <c r="BH126" i="9"/>
  <c r="BG126" i="9"/>
  <c r="BF126" i="9"/>
  <c r="T126" i="9"/>
  <c r="R126" i="9"/>
  <c r="P126" i="9"/>
  <c r="BI125" i="9"/>
  <c r="BH125" i="9"/>
  <c r="BG125" i="9"/>
  <c r="BF125" i="9"/>
  <c r="T125" i="9"/>
  <c r="R125" i="9"/>
  <c r="P125" i="9"/>
  <c r="BI124" i="9"/>
  <c r="BH124" i="9"/>
  <c r="BG124" i="9"/>
  <c r="BF124" i="9"/>
  <c r="T124" i="9"/>
  <c r="R124" i="9"/>
  <c r="P124" i="9"/>
  <c r="BI123" i="9"/>
  <c r="BH123" i="9"/>
  <c r="BG123" i="9"/>
  <c r="BF123" i="9"/>
  <c r="T123" i="9"/>
  <c r="R123" i="9"/>
  <c r="P123" i="9"/>
  <c r="BI122" i="9"/>
  <c r="BH122" i="9"/>
  <c r="BG122" i="9"/>
  <c r="BF122" i="9"/>
  <c r="T122" i="9"/>
  <c r="R122" i="9"/>
  <c r="P122" i="9"/>
  <c r="F113" i="9"/>
  <c r="E111" i="9"/>
  <c r="F89" i="9"/>
  <c r="E87" i="9"/>
  <c r="J24" i="9"/>
  <c r="E24" i="9"/>
  <c r="J116" i="9" s="1"/>
  <c r="J23" i="9"/>
  <c r="J21" i="9"/>
  <c r="E21" i="9"/>
  <c r="J115" i="9"/>
  <c r="J20" i="9"/>
  <c r="J18" i="9"/>
  <c r="E18" i="9"/>
  <c r="F116" i="9"/>
  <c r="J17" i="9"/>
  <c r="J15" i="9"/>
  <c r="E15" i="9"/>
  <c r="F91" i="9" s="1"/>
  <c r="J14" i="9"/>
  <c r="J12" i="9"/>
  <c r="J113" i="9" s="1"/>
  <c r="E7" i="9"/>
  <c r="E109" i="9" s="1"/>
  <c r="J37" i="8"/>
  <c r="J36" i="8"/>
  <c r="AY101" i="1"/>
  <c r="J35" i="8"/>
  <c r="AX101" i="1"/>
  <c r="BI241" i="8"/>
  <c r="BH241" i="8"/>
  <c r="BG241" i="8"/>
  <c r="BF241" i="8"/>
  <c r="T241" i="8"/>
  <c r="R241" i="8"/>
  <c r="P241" i="8"/>
  <c r="BI240" i="8"/>
  <c r="BH240" i="8"/>
  <c r="BG240" i="8"/>
  <c r="BF240" i="8"/>
  <c r="T240" i="8"/>
  <c r="R240" i="8"/>
  <c r="P240" i="8"/>
  <c r="BI239" i="8"/>
  <c r="BH239" i="8"/>
  <c r="BG239" i="8"/>
  <c r="BF239" i="8"/>
  <c r="T239" i="8"/>
  <c r="R239" i="8"/>
  <c r="P239" i="8"/>
  <c r="BI238" i="8"/>
  <c r="BH238" i="8"/>
  <c r="BG238" i="8"/>
  <c r="BF238" i="8"/>
  <c r="T238" i="8"/>
  <c r="R238" i="8"/>
  <c r="P238" i="8"/>
  <c r="BI237" i="8"/>
  <c r="BH237" i="8"/>
  <c r="BG237" i="8"/>
  <c r="BF237" i="8"/>
  <c r="T237" i="8"/>
  <c r="R237" i="8"/>
  <c r="P237" i="8"/>
  <c r="BI236" i="8"/>
  <c r="BH236" i="8"/>
  <c r="BG236" i="8"/>
  <c r="BF236" i="8"/>
  <c r="T236" i="8"/>
  <c r="R236" i="8"/>
  <c r="P236" i="8"/>
  <c r="BI235" i="8"/>
  <c r="BH235" i="8"/>
  <c r="BG235" i="8"/>
  <c r="BF235" i="8"/>
  <c r="T235" i="8"/>
  <c r="R235" i="8"/>
  <c r="P235" i="8"/>
  <c r="BI234" i="8"/>
  <c r="BH234" i="8"/>
  <c r="BG234" i="8"/>
  <c r="BF234" i="8"/>
  <c r="T234" i="8"/>
  <c r="R234" i="8"/>
  <c r="P234" i="8"/>
  <c r="BI233" i="8"/>
  <c r="BH233" i="8"/>
  <c r="BG233" i="8"/>
  <c r="BF233" i="8"/>
  <c r="T233" i="8"/>
  <c r="R233" i="8"/>
  <c r="P233" i="8"/>
  <c r="BI232" i="8"/>
  <c r="BH232" i="8"/>
  <c r="BG232" i="8"/>
  <c r="BF232" i="8"/>
  <c r="T232" i="8"/>
  <c r="R232" i="8"/>
  <c r="P232" i="8"/>
  <c r="BI231" i="8"/>
  <c r="BH231" i="8"/>
  <c r="BG231" i="8"/>
  <c r="BF231" i="8"/>
  <c r="T231" i="8"/>
  <c r="R231" i="8"/>
  <c r="P231" i="8"/>
  <c r="BI230" i="8"/>
  <c r="BH230" i="8"/>
  <c r="BG230" i="8"/>
  <c r="BF230" i="8"/>
  <c r="T230" i="8"/>
  <c r="R230" i="8"/>
  <c r="P230" i="8"/>
  <c r="BI229" i="8"/>
  <c r="BH229" i="8"/>
  <c r="BG229" i="8"/>
  <c r="BF229" i="8"/>
  <c r="T229" i="8"/>
  <c r="R229" i="8"/>
  <c r="P229" i="8"/>
  <c r="BI227" i="8"/>
  <c r="BH227" i="8"/>
  <c r="BG227" i="8"/>
  <c r="BF227" i="8"/>
  <c r="T227" i="8"/>
  <c r="R227" i="8"/>
  <c r="P227" i="8"/>
  <c r="BI226" i="8"/>
  <c r="BH226" i="8"/>
  <c r="BG226" i="8"/>
  <c r="BF226" i="8"/>
  <c r="T226" i="8"/>
  <c r="R226" i="8"/>
  <c r="P226" i="8"/>
  <c r="BI225" i="8"/>
  <c r="BH225" i="8"/>
  <c r="BG225" i="8"/>
  <c r="BF225" i="8"/>
  <c r="T225" i="8"/>
  <c r="R225" i="8"/>
  <c r="P225" i="8"/>
  <c r="BI223" i="8"/>
  <c r="BH223" i="8"/>
  <c r="BG223" i="8"/>
  <c r="BF223" i="8"/>
  <c r="T223" i="8"/>
  <c r="R223" i="8"/>
  <c r="P223" i="8"/>
  <c r="BI222" i="8"/>
  <c r="BH222" i="8"/>
  <c r="BG222" i="8"/>
  <c r="BF222" i="8"/>
  <c r="T222" i="8"/>
  <c r="R222" i="8"/>
  <c r="P222" i="8"/>
  <c r="BI221" i="8"/>
  <c r="BH221" i="8"/>
  <c r="BG221" i="8"/>
  <c r="BF221" i="8"/>
  <c r="T221" i="8"/>
  <c r="R221" i="8"/>
  <c r="P221" i="8"/>
  <c r="BI220" i="8"/>
  <c r="BH220" i="8"/>
  <c r="BG220" i="8"/>
  <c r="BF220" i="8"/>
  <c r="T220" i="8"/>
  <c r="R220" i="8"/>
  <c r="P220" i="8"/>
  <c r="BI219" i="8"/>
  <c r="BH219" i="8"/>
  <c r="BG219" i="8"/>
  <c r="BF219" i="8"/>
  <c r="T219" i="8"/>
  <c r="R219" i="8"/>
  <c r="P219" i="8"/>
  <c r="BI218" i="8"/>
  <c r="BH218" i="8"/>
  <c r="BG218" i="8"/>
  <c r="BF218" i="8"/>
  <c r="T218" i="8"/>
  <c r="R218" i="8"/>
  <c r="P218" i="8"/>
  <c r="BI217" i="8"/>
  <c r="BH217" i="8"/>
  <c r="BG217" i="8"/>
  <c r="BF217" i="8"/>
  <c r="T217" i="8"/>
  <c r="R217" i="8"/>
  <c r="P217" i="8"/>
  <c r="BI216" i="8"/>
  <c r="BH216" i="8"/>
  <c r="BG216" i="8"/>
  <c r="BF216" i="8"/>
  <c r="T216" i="8"/>
  <c r="R216" i="8"/>
  <c r="P216" i="8"/>
  <c r="BI215" i="8"/>
  <c r="BH215" i="8"/>
  <c r="BG215" i="8"/>
  <c r="BF215" i="8"/>
  <c r="T215" i="8"/>
  <c r="R215" i="8"/>
  <c r="P215" i="8"/>
  <c r="BI214" i="8"/>
  <c r="BH214" i="8"/>
  <c r="BG214" i="8"/>
  <c r="BF214" i="8"/>
  <c r="T214" i="8"/>
  <c r="R214" i="8"/>
  <c r="P214" i="8"/>
  <c r="BI213" i="8"/>
  <c r="BH213" i="8"/>
  <c r="BG213" i="8"/>
  <c r="BF213" i="8"/>
  <c r="T213" i="8"/>
  <c r="R213" i="8"/>
  <c r="P213" i="8"/>
  <c r="BI212" i="8"/>
  <c r="BH212" i="8"/>
  <c r="BG212" i="8"/>
  <c r="BF212" i="8"/>
  <c r="T212" i="8"/>
  <c r="R212" i="8"/>
  <c r="P212" i="8"/>
  <c r="BI211" i="8"/>
  <c r="BH211" i="8"/>
  <c r="BG211" i="8"/>
  <c r="BF211" i="8"/>
  <c r="T211" i="8"/>
  <c r="R211" i="8"/>
  <c r="P211" i="8"/>
  <c r="BI210" i="8"/>
  <c r="BH210" i="8"/>
  <c r="BG210" i="8"/>
  <c r="BF210" i="8"/>
  <c r="T210" i="8"/>
  <c r="R210" i="8"/>
  <c r="P210" i="8"/>
  <c r="BI209" i="8"/>
  <c r="BH209" i="8"/>
  <c r="BG209" i="8"/>
  <c r="BF209" i="8"/>
  <c r="T209" i="8"/>
  <c r="R209" i="8"/>
  <c r="P209" i="8"/>
  <c r="BI208" i="8"/>
  <c r="BH208" i="8"/>
  <c r="BG208" i="8"/>
  <c r="BF208" i="8"/>
  <c r="T208" i="8"/>
  <c r="R208" i="8"/>
  <c r="P208" i="8"/>
  <c r="BI207" i="8"/>
  <c r="BH207" i="8"/>
  <c r="BG207" i="8"/>
  <c r="BF207" i="8"/>
  <c r="T207" i="8"/>
  <c r="R207" i="8"/>
  <c r="P207" i="8"/>
  <c r="BI206" i="8"/>
  <c r="BH206" i="8"/>
  <c r="BG206" i="8"/>
  <c r="BF206" i="8"/>
  <c r="T206" i="8"/>
  <c r="R206" i="8"/>
  <c r="P206" i="8"/>
  <c r="BI205" i="8"/>
  <c r="BH205" i="8"/>
  <c r="BG205" i="8"/>
  <c r="BF205" i="8"/>
  <c r="T205" i="8"/>
  <c r="R205" i="8"/>
  <c r="P205" i="8"/>
  <c r="BI204" i="8"/>
  <c r="BH204" i="8"/>
  <c r="BG204" i="8"/>
  <c r="BF204" i="8"/>
  <c r="T204" i="8"/>
  <c r="R204" i="8"/>
  <c r="P204" i="8"/>
  <c r="BI203" i="8"/>
  <c r="BH203" i="8"/>
  <c r="BG203" i="8"/>
  <c r="BF203" i="8"/>
  <c r="T203" i="8"/>
  <c r="R203" i="8"/>
  <c r="P203" i="8"/>
  <c r="BI202" i="8"/>
  <c r="BH202" i="8"/>
  <c r="BG202" i="8"/>
  <c r="BF202" i="8"/>
  <c r="T202" i="8"/>
  <c r="R202" i="8"/>
  <c r="P202" i="8"/>
  <c r="BI201" i="8"/>
  <c r="BH201" i="8"/>
  <c r="BG201" i="8"/>
  <c r="BF201" i="8"/>
  <c r="T201" i="8"/>
  <c r="R201" i="8"/>
  <c r="P201" i="8"/>
  <c r="BI200" i="8"/>
  <c r="BH200" i="8"/>
  <c r="BG200" i="8"/>
  <c r="BF200" i="8"/>
  <c r="T200" i="8"/>
  <c r="R200" i="8"/>
  <c r="P200" i="8"/>
  <c r="BI199" i="8"/>
  <c r="BH199" i="8"/>
  <c r="BG199" i="8"/>
  <c r="BF199" i="8"/>
  <c r="T199" i="8"/>
  <c r="R199" i="8"/>
  <c r="P199" i="8"/>
  <c r="BI198" i="8"/>
  <c r="BH198" i="8"/>
  <c r="BG198" i="8"/>
  <c r="BF198" i="8"/>
  <c r="T198" i="8"/>
  <c r="R198" i="8"/>
  <c r="P198" i="8"/>
  <c r="BI197" i="8"/>
  <c r="BH197" i="8"/>
  <c r="BG197" i="8"/>
  <c r="BF197" i="8"/>
  <c r="T197" i="8"/>
  <c r="R197" i="8"/>
  <c r="P197" i="8"/>
  <c r="BI196" i="8"/>
  <c r="BH196" i="8"/>
  <c r="BG196" i="8"/>
  <c r="BF196" i="8"/>
  <c r="T196" i="8"/>
  <c r="R196" i="8"/>
  <c r="P196" i="8"/>
  <c r="BI195" i="8"/>
  <c r="BH195" i="8"/>
  <c r="BG195" i="8"/>
  <c r="BF195" i="8"/>
  <c r="T195" i="8"/>
  <c r="R195" i="8"/>
  <c r="P195" i="8"/>
  <c r="BI194" i="8"/>
  <c r="BH194" i="8"/>
  <c r="BG194" i="8"/>
  <c r="BF194" i="8"/>
  <c r="T194" i="8"/>
  <c r="R194" i="8"/>
  <c r="P194" i="8"/>
  <c r="BI193" i="8"/>
  <c r="BH193" i="8"/>
  <c r="BG193" i="8"/>
  <c r="BF193" i="8"/>
  <c r="T193" i="8"/>
  <c r="R193" i="8"/>
  <c r="P193" i="8"/>
  <c r="BI192" i="8"/>
  <c r="BH192" i="8"/>
  <c r="BG192" i="8"/>
  <c r="BF192" i="8"/>
  <c r="T192" i="8"/>
  <c r="R192" i="8"/>
  <c r="P192" i="8"/>
  <c r="BI191" i="8"/>
  <c r="BH191" i="8"/>
  <c r="BG191" i="8"/>
  <c r="BF191" i="8"/>
  <c r="T191" i="8"/>
  <c r="R191" i="8"/>
  <c r="P191" i="8"/>
  <c r="BI190" i="8"/>
  <c r="BH190" i="8"/>
  <c r="BG190" i="8"/>
  <c r="BF190" i="8"/>
  <c r="T190" i="8"/>
  <c r="R190" i="8"/>
  <c r="P190" i="8"/>
  <c r="BI189" i="8"/>
  <c r="BH189" i="8"/>
  <c r="BG189" i="8"/>
  <c r="BF189" i="8"/>
  <c r="T189" i="8"/>
  <c r="R189" i="8"/>
  <c r="P189" i="8"/>
  <c r="BI188" i="8"/>
  <c r="BH188" i="8"/>
  <c r="BG188" i="8"/>
  <c r="BF188" i="8"/>
  <c r="T188" i="8"/>
  <c r="R188" i="8"/>
  <c r="P188" i="8"/>
  <c r="BI187" i="8"/>
  <c r="BH187" i="8"/>
  <c r="BG187" i="8"/>
  <c r="BF187" i="8"/>
  <c r="T187" i="8"/>
  <c r="R187" i="8"/>
  <c r="P187" i="8"/>
  <c r="BI186" i="8"/>
  <c r="BH186" i="8"/>
  <c r="BG186" i="8"/>
  <c r="BF186" i="8"/>
  <c r="T186" i="8"/>
  <c r="R186" i="8"/>
  <c r="P186" i="8"/>
  <c r="BI185" i="8"/>
  <c r="BH185" i="8"/>
  <c r="BG185" i="8"/>
  <c r="BF185" i="8"/>
  <c r="T185" i="8"/>
  <c r="R185" i="8"/>
  <c r="P185" i="8"/>
  <c r="BI184" i="8"/>
  <c r="BH184" i="8"/>
  <c r="BG184" i="8"/>
  <c r="BF184" i="8"/>
  <c r="T184" i="8"/>
  <c r="R184" i="8"/>
  <c r="P184" i="8"/>
  <c r="BI183" i="8"/>
  <c r="BH183" i="8"/>
  <c r="BG183" i="8"/>
  <c r="BF183" i="8"/>
  <c r="T183" i="8"/>
  <c r="R183" i="8"/>
  <c r="P183" i="8"/>
  <c r="BI182" i="8"/>
  <c r="BH182" i="8"/>
  <c r="BG182" i="8"/>
  <c r="BF182" i="8"/>
  <c r="T182" i="8"/>
  <c r="R182" i="8"/>
  <c r="P182" i="8"/>
  <c r="BI181" i="8"/>
  <c r="BH181" i="8"/>
  <c r="BG181" i="8"/>
  <c r="BF181" i="8"/>
  <c r="T181" i="8"/>
  <c r="R181" i="8"/>
  <c r="P181" i="8"/>
  <c r="BI180" i="8"/>
  <c r="BH180" i="8"/>
  <c r="BG180" i="8"/>
  <c r="BF180" i="8"/>
  <c r="T180" i="8"/>
  <c r="R180" i="8"/>
  <c r="P180" i="8"/>
  <c r="BI179" i="8"/>
  <c r="BH179" i="8"/>
  <c r="BG179" i="8"/>
  <c r="BF179" i="8"/>
  <c r="T179" i="8"/>
  <c r="R179" i="8"/>
  <c r="P179" i="8"/>
  <c r="BI178" i="8"/>
  <c r="BH178" i="8"/>
  <c r="BG178" i="8"/>
  <c r="BF178" i="8"/>
  <c r="T178" i="8"/>
  <c r="R178" i="8"/>
  <c r="P178" i="8"/>
  <c r="BI177" i="8"/>
  <c r="BH177" i="8"/>
  <c r="BG177" i="8"/>
  <c r="BF177" i="8"/>
  <c r="T177" i="8"/>
  <c r="R177" i="8"/>
  <c r="P177" i="8"/>
  <c r="BI176" i="8"/>
  <c r="BH176" i="8"/>
  <c r="BG176" i="8"/>
  <c r="BF176" i="8"/>
  <c r="T176" i="8"/>
  <c r="R176" i="8"/>
  <c r="P176" i="8"/>
  <c r="BI175" i="8"/>
  <c r="BH175" i="8"/>
  <c r="BG175" i="8"/>
  <c r="BF175" i="8"/>
  <c r="T175" i="8"/>
  <c r="R175" i="8"/>
  <c r="P175" i="8"/>
  <c r="BI174" i="8"/>
  <c r="BH174" i="8"/>
  <c r="BG174" i="8"/>
  <c r="BF174" i="8"/>
  <c r="T174" i="8"/>
  <c r="R174" i="8"/>
  <c r="P174" i="8"/>
  <c r="BI173" i="8"/>
  <c r="BH173" i="8"/>
  <c r="BG173" i="8"/>
  <c r="BF173" i="8"/>
  <c r="T173" i="8"/>
  <c r="R173" i="8"/>
  <c r="P173" i="8"/>
  <c r="BI172" i="8"/>
  <c r="BH172" i="8"/>
  <c r="BG172" i="8"/>
  <c r="BF172" i="8"/>
  <c r="T172" i="8"/>
  <c r="R172" i="8"/>
  <c r="P172" i="8"/>
  <c r="BI171" i="8"/>
  <c r="BH171" i="8"/>
  <c r="BG171" i="8"/>
  <c r="BF171" i="8"/>
  <c r="T171" i="8"/>
  <c r="R171" i="8"/>
  <c r="P171" i="8"/>
  <c r="BI170" i="8"/>
  <c r="BH170" i="8"/>
  <c r="BG170" i="8"/>
  <c r="BF170" i="8"/>
  <c r="T170" i="8"/>
  <c r="R170" i="8"/>
  <c r="P170" i="8"/>
  <c r="BI169" i="8"/>
  <c r="BH169" i="8"/>
  <c r="BG169" i="8"/>
  <c r="BF169" i="8"/>
  <c r="T169" i="8"/>
  <c r="R169" i="8"/>
  <c r="P169" i="8"/>
  <c r="BI168" i="8"/>
  <c r="BH168" i="8"/>
  <c r="BG168" i="8"/>
  <c r="BF168" i="8"/>
  <c r="T168" i="8"/>
  <c r="R168" i="8"/>
  <c r="P168" i="8"/>
  <c r="BI167" i="8"/>
  <c r="BH167" i="8"/>
  <c r="BG167" i="8"/>
  <c r="BF167" i="8"/>
  <c r="T167" i="8"/>
  <c r="R167" i="8"/>
  <c r="P167" i="8"/>
  <c r="BI166" i="8"/>
  <c r="BH166" i="8"/>
  <c r="BG166" i="8"/>
  <c r="BF166" i="8"/>
  <c r="T166" i="8"/>
  <c r="R166" i="8"/>
  <c r="P166" i="8"/>
  <c r="BI165" i="8"/>
  <c r="BH165" i="8"/>
  <c r="BG165" i="8"/>
  <c r="BF165" i="8"/>
  <c r="T165" i="8"/>
  <c r="R165" i="8"/>
  <c r="P165" i="8"/>
  <c r="BI164" i="8"/>
  <c r="BH164" i="8"/>
  <c r="BG164" i="8"/>
  <c r="BF164" i="8"/>
  <c r="T164" i="8"/>
  <c r="R164" i="8"/>
  <c r="P164" i="8"/>
  <c r="BI163" i="8"/>
  <c r="BH163" i="8"/>
  <c r="BG163" i="8"/>
  <c r="BF163" i="8"/>
  <c r="T163" i="8"/>
  <c r="R163" i="8"/>
  <c r="P163" i="8"/>
  <c r="BI162" i="8"/>
  <c r="BH162" i="8"/>
  <c r="BG162" i="8"/>
  <c r="BF162" i="8"/>
  <c r="T162" i="8"/>
  <c r="R162" i="8"/>
  <c r="P162" i="8"/>
  <c r="BI161" i="8"/>
  <c r="BH161" i="8"/>
  <c r="BG161" i="8"/>
  <c r="BF161" i="8"/>
  <c r="T161" i="8"/>
  <c r="R161" i="8"/>
  <c r="P161" i="8"/>
  <c r="BI160" i="8"/>
  <c r="BH160" i="8"/>
  <c r="BG160" i="8"/>
  <c r="BF160" i="8"/>
  <c r="T160" i="8"/>
  <c r="R160" i="8"/>
  <c r="P160" i="8"/>
  <c r="BI159" i="8"/>
  <c r="BH159" i="8"/>
  <c r="BG159" i="8"/>
  <c r="BF159" i="8"/>
  <c r="T159" i="8"/>
  <c r="R159" i="8"/>
  <c r="P159" i="8"/>
  <c r="BI158" i="8"/>
  <c r="BH158" i="8"/>
  <c r="BG158" i="8"/>
  <c r="BF158" i="8"/>
  <c r="T158" i="8"/>
  <c r="R158" i="8"/>
  <c r="P158" i="8"/>
  <c r="BI157" i="8"/>
  <c r="BH157" i="8"/>
  <c r="BG157" i="8"/>
  <c r="BF157" i="8"/>
  <c r="T157" i="8"/>
  <c r="R157" i="8"/>
  <c r="P157" i="8"/>
  <c r="BI156" i="8"/>
  <c r="BH156" i="8"/>
  <c r="BG156" i="8"/>
  <c r="BF156" i="8"/>
  <c r="T156" i="8"/>
  <c r="R156" i="8"/>
  <c r="P156" i="8"/>
  <c r="BI155" i="8"/>
  <c r="BH155" i="8"/>
  <c r="BG155" i="8"/>
  <c r="BF155" i="8"/>
  <c r="T155" i="8"/>
  <c r="R155" i="8"/>
  <c r="P155" i="8"/>
  <c r="BI154" i="8"/>
  <c r="BH154" i="8"/>
  <c r="BG154" i="8"/>
  <c r="BF154" i="8"/>
  <c r="T154" i="8"/>
  <c r="R154" i="8"/>
  <c r="P154" i="8"/>
  <c r="BI153" i="8"/>
  <c r="BH153" i="8"/>
  <c r="BG153" i="8"/>
  <c r="BF153" i="8"/>
  <c r="T153" i="8"/>
  <c r="R153" i="8"/>
  <c r="P153" i="8"/>
  <c r="BI152" i="8"/>
  <c r="BH152" i="8"/>
  <c r="BG152" i="8"/>
  <c r="BF152" i="8"/>
  <c r="T152" i="8"/>
  <c r="R152" i="8"/>
  <c r="P152" i="8"/>
  <c r="BI151" i="8"/>
  <c r="BH151" i="8"/>
  <c r="BG151" i="8"/>
  <c r="BF151" i="8"/>
  <c r="T151" i="8"/>
  <c r="R151" i="8"/>
  <c r="P151" i="8"/>
  <c r="BI150" i="8"/>
  <c r="BH150" i="8"/>
  <c r="BG150" i="8"/>
  <c r="BF150" i="8"/>
  <c r="T150" i="8"/>
  <c r="R150" i="8"/>
  <c r="P150" i="8"/>
  <c r="BI149" i="8"/>
  <c r="BH149" i="8"/>
  <c r="BG149" i="8"/>
  <c r="BF149" i="8"/>
  <c r="T149" i="8"/>
  <c r="R149" i="8"/>
  <c r="P149" i="8"/>
  <c r="BI148" i="8"/>
  <c r="BH148" i="8"/>
  <c r="BG148" i="8"/>
  <c r="BF148" i="8"/>
  <c r="T148" i="8"/>
  <c r="R148" i="8"/>
  <c r="P148" i="8"/>
  <c r="BI147" i="8"/>
  <c r="BH147" i="8"/>
  <c r="BG147" i="8"/>
  <c r="BF147" i="8"/>
  <c r="T147" i="8"/>
  <c r="R147" i="8"/>
  <c r="P147" i="8"/>
  <c r="BI146" i="8"/>
  <c r="BH146" i="8"/>
  <c r="BG146" i="8"/>
  <c r="BF146" i="8"/>
  <c r="T146" i="8"/>
  <c r="R146" i="8"/>
  <c r="P146" i="8"/>
  <c r="BI145" i="8"/>
  <c r="BH145" i="8"/>
  <c r="BG145" i="8"/>
  <c r="BF145" i="8"/>
  <c r="T145" i="8"/>
  <c r="R145" i="8"/>
  <c r="P145" i="8"/>
  <c r="BI144" i="8"/>
  <c r="BH144" i="8"/>
  <c r="BG144" i="8"/>
  <c r="BF144" i="8"/>
  <c r="T144" i="8"/>
  <c r="R144" i="8"/>
  <c r="P144" i="8"/>
  <c r="BI143" i="8"/>
  <c r="BH143" i="8"/>
  <c r="BG143" i="8"/>
  <c r="BF143" i="8"/>
  <c r="T143" i="8"/>
  <c r="R143" i="8"/>
  <c r="P143" i="8"/>
  <c r="BI142" i="8"/>
  <c r="BH142" i="8"/>
  <c r="BG142" i="8"/>
  <c r="BF142" i="8"/>
  <c r="T142" i="8"/>
  <c r="R142" i="8"/>
  <c r="P142" i="8"/>
  <c r="BI141" i="8"/>
  <c r="BH141" i="8"/>
  <c r="BG141" i="8"/>
  <c r="BF141" i="8"/>
  <c r="T141" i="8"/>
  <c r="R141" i="8"/>
  <c r="P141" i="8"/>
  <c r="BI140" i="8"/>
  <c r="BH140" i="8"/>
  <c r="BG140" i="8"/>
  <c r="BF140" i="8"/>
  <c r="T140" i="8"/>
  <c r="R140" i="8"/>
  <c r="P140" i="8"/>
  <c r="BI139" i="8"/>
  <c r="BH139" i="8"/>
  <c r="BG139" i="8"/>
  <c r="BF139" i="8"/>
  <c r="T139" i="8"/>
  <c r="R139" i="8"/>
  <c r="P139" i="8"/>
  <c r="BI138" i="8"/>
  <c r="BH138" i="8"/>
  <c r="BG138" i="8"/>
  <c r="BF138" i="8"/>
  <c r="T138" i="8"/>
  <c r="R138" i="8"/>
  <c r="P138" i="8"/>
  <c r="BI137" i="8"/>
  <c r="BH137" i="8"/>
  <c r="BG137" i="8"/>
  <c r="BF137" i="8"/>
  <c r="T137" i="8"/>
  <c r="R137" i="8"/>
  <c r="P137" i="8"/>
  <c r="BI136" i="8"/>
  <c r="BH136" i="8"/>
  <c r="BG136" i="8"/>
  <c r="BF136" i="8"/>
  <c r="T136" i="8"/>
  <c r="R136" i="8"/>
  <c r="P136" i="8"/>
  <c r="BI135" i="8"/>
  <c r="BH135" i="8"/>
  <c r="BG135" i="8"/>
  <c r="BF135" i="8"/>
  <c r="T135" i="8"/>
  <c r="R135" i="8"/>
  <c r="P135" i="8"/>
  <c r="BI134" i="8"/>
  <c r="BH134" i="8"/>
  <c r="BG134" i="8"/>
  <c r="BF134" i="8"/>
  <c r="T134" i="8"/>
  <c r="R134" i="8"/>
  <c r="P134" i="8"/>
  <c r="BI133" i="8"/>
  <c r="BH133" i="8"/>
  <c r="BG133" i="8"/>
  <c r="BF133" i="8"/>
  <c r="T133" i="8"/>
  <c r="R133" i="8"/>
  <c r="P133" i="8"/>
  <c r="BI132" i="8"/>
  <c r="BH132" i="8"/>
  <c r="BG132" i="8"/>
  <c r="BF132" i="8"/>
  <c r="T132" i="8"/>
  <c r="R132" i="8"/>
  <c r="P132" i="8"/>
  <c r="BI131" i="8"/>
  <c r="BH131" i="8"/>
  <c r="BG131" i="8"/>
  <c r="BF131" i="8"/>
  <c r="T131" i="8"/>
  <c r="R131" i="8"/>
  <c r="P131" i="8"/>
  <c r="BI130" i="8"/>
  <c r="BH130" i="8"/>
  <c r="BG130" i="8"/>
  <c r="BF130" i="8"/>
  <c r="T130" i="8"/>
  <c r="R130" i="8"/>
  <c r="P130" i="8"/>
  <c r="BI129" i="8"/>
  <c r="BH129" i="8"/>
  <c r="BG129" i="8"/>
  <c r="BF129" i="8"/>
  <c r="T129" i="8"/>
  <c r="R129" i="8"/>
  <c r="P129" i="8"/>
  <c r="BI128" i="8"/>
  <c r="BH128" i="8"/>
  <c r="BG128" i="8"/>
  <c r="BF128" i="8"/>
  <c r="T128" i="8"/>
  <c r="R128" i="8"/>
  <c r="P128" i="8"/>
  <c r="BI127" i="8"/>
  <c r="BH127" i="8"/>
  <c r="BG127" i="8"/>
  <c r="BF127" i="8"/>
  <c r="T127" i="8"/>
  <c r="R127" i="8"/>
  <c r="P127" i="8"/>
  <c r="BI126" i="8"/>
  <c r="BH126" i="8"/>
  <c r="BG126" i="8"/>
  <c r="BF126" i="8"/>
  <c r="T126" i="8"/>
  <c r="R126" i="8"/>
  <c r="P126" i="8"/>
  <c r="BI125" i="8"/>
  <c r="BH125" i="8"/>
  <c r="BG125" i="8"/>
  <c r="BF125" i="8"/>
  <c r="T125" i="8"/>
  <c r="R125" i="8"/>
  <c r="P125" i="8"/>
  <c r="BI124" i="8"/>
  <c r="BH124" i="8"/>
  <c r="BG124" i="8"/>
  <c r="BF124" i="8"/>
  <c r="T124" i="8"/>
  <c r="R124" i="8"/>
  <c r="P124" i="8"/>
  <c r="BI123" i="8"/>
  <c r="BH123" i="8"/>
  <c r="BG123" i="8"/>
  <c r="BF123" i="8"/>
  <c r="T123" i="8"/>
  <c r="R123" i="8"/>
  <c r="P123" i="8"/>
  <c r="F114" i="8"/>
  <c r="E112" i="8"/>
  <c r="F89" i="8"/>
  <c r="E87" i="8"/>
  <c r="J24" i="8"/>
  <c r="E24" i="8"/>
  <c r="J117" i="8"/>
  <c r="J23" i="8"/>
  <c r="J21" i="8"/>
  <c r="E21" i="8"/>
  <c r="J116" i="8" s="1"/>
  <c r="J20" i="8"/>
  <c r="J18" i="8"/>
  <c r="E18" i="8"/>
  <c r="F117" i="8"/>
  <c r="J17" i="8"/>
  <c r="J15" i="8"/>
  <c r="E15" i="8"/>
  <c r="F116" i="8"/>
  <c r="J14" i="8"/>
  <c r="J12" i="8"/>
  <c r="J114" i="8" s="1"/>
  <c r="E7" i="8"/>
  <c r="E110" i="8"/>
  <c r="J37" i="7"/>
  <c r="J36" i="7"/>
  <c r="AY100" i="1"/>
  <c r="J35" i="7"/>
  <c r="AX100" i="1"/>
  <c r="BI225" i="7"/>
  <c r="BH225" i="7"/>
  <c r="BG225" i="7"/>
  <c r="BF225" i="7"/>
  <c r="T225" i="7"/>
  <c r="R225" i="7"/>
  <c r="P225" i="7"/>
  <c r="BI224" i="7"/>
  <c r="BH224" i="7"/>
  <c r="BG224" i="7"/>
  <c r="BF224" i="7"/>
  <c r="T224" i="7"/>
  <c r="R224" i="7"/>
  <c r="P224" i="7"/>
  <c r="BI222" i="7"/>
  <c r="BH222" i="7"/>
  <c r="BG222" i="7"/>
  <c r="BF222" i="7"/>
  <c r="T222" i="7"/>
  <c r="R222" i="7"/>
  <c r="P222" i="7"/>
  <c r="BI219" i="7"/>
  <c r="BH219" i="7"/>
  <c r="BG219" i="7"/>
  <c r="BF219" i="7"/>
  <c r="T219" i="7"/>
  <c r="R219" i="7"/>
  <c r="P219" i="7"/>
  <c r="BI216" i="7"/>
  <c r="BH216" i="7"/>
  <c r="BG216" i="7"/>
  <c r="BF216" i="7"/>
  <c r="T216" i="7"/>
  <c r="R216" i="7"/>
  <c r="P216" i="7"/>
  <c r="BI213" i="7"/>
  <c r="BH213" i="7"/>
  <c r="BG213" i="7"/>
  <c r="BF213" i="7"/>
  <c r="T213" i="7"/>
  <c r="R213" i="7"/>
  <c r="P213" i="7"/>
  <c r="BI210" i="7"/>
  <c r="BH210" i="7"/>
  <c r="BG210" i="7"/>
  <c r="BF210" i="7"/>
  <c r="T210" i="7"/>
  <c r="R210" i="7"/>
  <c r="P210" i="7"/>
  <c r="BI207" i="7"/>
  <c r="BH207" i="7"/>
  <c r="BG207" i="7"/>
  <c r="BF207" i="7"/>
  <c r="T207" i="7"/>
  <c r="R207" i="7"/>
  <c r="P207" i="7"/>
  <c r="BI204" i="7"/>
  <c r="BH204" i="7"/>
  <c r="BG204" i="7"/>
  <c r="BF204" i="7"/>
  <c r="T204" i="7"/>
  <c r="R204" i="7"/>
  <c r="P204" i="7"/>
  <c r="BI201" i="7"/>
  <c r="BH201" i="7"/>
  <c r="BG201" i="7"/>
  <c r="BF201" i="7"/>
  <c r="T201" i="7"/>
  <c r="R201" i="7"/>
  <c r="P201" i="7"/>
  <c r="BI198" i="7"/>
  <c r="BH198" i="7"/>
  <c r="BG198" i="7"/>
  <c r="BF198" i="7"/>
  <c r="T198" i="7"/>
  <c r="R198" i="7"/>
  <c r="P198" i="7"/>
  <c r="BI195" i="7"/>
  <c r="BH195" i="7"/>
  <c r="BG195" i="7"/>
  <c r="BF195" i="7"/>
  <c r="T195" i="7"/>
  <c r="R195" i="7"/>
  <c r="P195" i="7"/>
  <c r="BI192" i="7"/>
  <c r="BH192" i="7"/>
  <c r="BG192" i="7"/>
  <c r="BF192" i="7"/>
  <c r="T192" i="7"/>
  <c r="R192" i="7"/>
  <c r="P192" i="7"/>
  <c r="BI189" i="7"/>
  <c r="BH189" i="7"/>
  <c r="BG189" i="7"/>
  <c r="BF189" i="7"/>
  <c r="T189" i="7"/>
  <c r="R189" i="7"/>
  <c r="P189" i="7"/>
  <c r="BI186" i="7"/>
  <c r="BH186" i="7"/>
  <c r="BG186" i="7"/>
  <c r="BF186" i="7"/>
  <c r="T186" i="7"/>
  <c r="R186" i="7"/>
  <c r="P186" i="7"/>
  <c r="BI182" i="7"/>
  <c r="BH182" i="7"/>
  <c r="BG182" i="7"/>
  <c r="BF182" i="7"/>
  <c r="T182" i="7"/>
  <c r="T181" i="7"/>
  <c r="R182" i="7"/>
  <c r="R181" i="7" s="1"/>
  <c r="P182" i="7"/>
  <c r="P181" i="7"/>
  <c r="BI180" i="7"/>
  <c r="BH180" i="7"/>
  <c r="BG180" i="7"/>
  <c r="BF180" i="7"/>
  <c r="T180" i="7"/>
  <c r="R180" i="7"/>
  <c r="P180" i="7"/>
  <c r="BI179" i="7"/>
  <c r="BH179" i="7"/>
  <c r="BG179" i="7"/>
  <c r="BF179" i="7"/>
  <c r="T179" i="7"/>
  <c r="R179" i="7"/>
  <c r="P179" i="7"/>
  <c r="BI176" i="7"/>
  <c r="BH176" i="7"/>
  <c r="BG176" i="7"/>
  <c r="BF176" i="7"/>
  <c r="T176" i="7"/>
  <c r="R176" i="7"/>
  <c r="P176" i="7"/>
  <c r="BI173" i="7"/>
  <c r="BH173" i="7"/>
  <c r="BG173" i="7"/>
  <c r="BF173" i="7"/>
  <c r="T173" i="7"/>
  <c r="R173" i="7"/>
  <c r="P173" i="7"/>
  <c r="BI172" i="7"/>
  <c r="BH172" i="7"/>
  <c r="BG172" i="7"/>
  <c r="BF172" i="7"/>
  <c r="T172" i="7"/>
  <c r="R172" i="7"/>
  <c r="P172" i="7"/>
  <c r="BI169" i="7"/>
  <c r="BH169" i="7"/>
  <c r="BG169" i="7"/>
  <c r="BF169" i="7"/>
  <c r="T169" i="7"/>
  <c r="R169" i="7"/>
  <c r="P169" i="7"/>
  <c r="BI168" i="7"/>
  <c r="BH168" i="7"/>
  <c r="BG168" i="7"/>
  <c r="BF168" i="7"/>
  <c r="T168" i="7"/>
  <c r="R168" i="7"/>
  <c r="P168" i="7"/>
  <c r="BI165" i="7"/>
  <c r="BH165" i="7"/>
  <c r="BG165" i="7"/>
  <c r="BF165" i="7"/>
  <c r="T165" i="7"/>
  <c r="R165" i="7"/>
  <c r="P165" i="7"/>
  <c r="BI162" i="7"/>
  <c r="BH162" i="7"/>
  <c r="BG162" i="7"/>
  <c r="BF162" i="7"/>
  <c r="T162" i="7"/>
  <c r="R162" i="7"/>
  <c r="P162" i="7"/>
  <c r="BI160" i="7"/>
  <c r="BH160" i="7"/>
  <c r="BG160" i="7"/>
  <c r="BF160" i="7"/>
  <c r="T160" i="7"/>
  <c r="R160" i="7"/>
  <c r="P160" i="7"/>
  <c r="BI157" i="7"/>
  <c r="BH157" i="7"/>
  <c r="BG157" i="7"/>
  <c r="BF157" i="7"/>
  <c r="T157" i="7"/>
  <c r="R157" i="7"/>
  <c r="P157" i="7"/>
  <c r="BI154" i="7"/>
  <c r="BH154" i="7"/>
  <c r="BG154" i="7"/>
  <c r="BF154" i="7"/>
  <c r="T154" i="7"/>
  <c r="R154" i="7"/>
  <c r="P154" i="7"/>
  <c r="BI151" i="7"/>
  <c r="BH151" i="7"/>
  <c r="BG151" i="7"/>
  <c r="BF151" i="7"/>
  <c r="T151" i="7"/>
  <c r="R151" i="7"/>
  <c r="P151" i="7"/>
  <c r="BI148" i="7"/>
  <c r="BH148" i="7"/>
  <c r="BG148" i="7"/>
  <c r="BF148" i="7"/>
  <c r="T148" i="7"/>
  <c r="R148" i="7"/>
  <c r="P148" i="7"/>
  <c r="BI146" i="7"/>
  <c r="BH146" i="7"/>
  <c r="BG146" i="7"/>
  <c r="BF146" i="7"/>
  <c r="T146" i="7"/>
  <c r="R146" i="7"/>
  <c r="P146" i="7"/>
  <c r="BI145" i="7"/>
  <c r="BH145" i="7"/>
  <c r="BG145" i="7"/>
  <c r="BF145" i="7"/>
  <c r="T145" i="7"/>
  <c r="R145" i="7"/>
  <c r="P145" i="7"/>
  <c r="BI142" i="7"/>
  <c r="BH142" i="7"/>
  <c r="BG142" i="7"/>
  <c r="BF142" i="7"/>
  <c r="T142" i="7"/>
  <c r="R142" i="7"/>
  <c r="P142" i="7"/>
  <c r="BI141" i="7"/>
  <c r="BH141" i="7"/>
  <c r="BG141" i="7"/>
  <c r="BF141" i="7"/>
  <c r="T141" i="7"/>
  <c r="R141" i="7"/>
  <c r="P141" i="7"/>
  <c r="BI140" i="7"/>
  <c r="BH140" i="7"/>
  <c r="BG140" i="7"/>
  <c r="BF140" i="7"/>
  <c r="T140" i="7"/>
  <c r="R140" i="7"/>
  <c r="P140" i="7"/>
  <c r="BI135" i="7"/>
  <c r="BH135" i="7"/>
  <c r="BG135" i="7"/>
  <c r="BF135" i="7"/>
  <c r="T135" i="7"/>
  <c r="R135" i="7"/>
  <c r="P135" i="7"/>
  <c r="BI131" i="7"/>
  <c r="BH131" i="7"/>
  <c r="BG131" i="7"/>
  <c r="BF131" i="7"/>
  <c r="T131" i="7"/>
  <c r="R131" i="7"/>
  <c r="P131" i="7"/>
  <c r="BI128" i="7"/>
  <c r="BH128" i="7"/>
  <c r="BG128" i="7"/>
  <c r="BF128" i="7"/>
  <c r="T128" i="7"/>
  <c r="R128" i="7"/>
  <c r="P128" i="7"/>
  <c r="F119" i="7"/>
  <c r="E117" i="7"/>
  <c r="F89" i="7"/>
  <c r="E87" i="7"/>
  <c r="J24" i="7"/>
  <c r="E24" i="7"/>
  <c r="J92" i="7" s="1"/>
  <c r="J23" i="7"/>
  <c r="J21" i="7"/>
  <c r="E21" i="7"/>
  <c r="J91" i="7" s="1"/>
  <c r="J20" i="7"/>
  <c r="J18" i="7"/>
  <c r="E18" i="7"/>
  <c r="F122" i="7"/>
  <c r="J17" i="7"/>
  <c r="J15" i="7"/>
  <c r="E15" i="7"/>
  <c r="F121" i="7" s="1"/>
  <c r="J14" i="7"/>
  <c r="J12" i="7"/>
  <c r="J119" i="7"/>
  <c r="E7" i="7"/>
  <c r="E85" i="7" s="1"/>
  <c r="J37" i="6"/>
  <c r="J36" i="6"/>
  <c r="AY99" i="1" s="1"/>
  <c r="J35" i="6"/>
  <c r="AX99" i="1" s="1"/>
  <c r="BI248" i="6"/>
  <c r="BH248" i="6"/>
  <c r="BG248" i="6"/>
  <c r="BF248" i="6"/>
  <c r="T248" i="6"/>
  <c r="T247" i="6" s="1"/>
  <c r="R248" i="6"/>
  <c r="R247" i="6" s="1"/>
  <c r="P248" i="6"/>
  <c r="P247" i="6" s="1"/>
  <c r="BI246" i="6"/>
  <c r="BH246" i="6"/>
  <c r="BG246" i="6"/>
  <c r="BF246" i="6"/>
  <c r="T246" i="6"/>
  <c r="R246" i="6"/>
  <c r="P246" i="6"/>
  <c r="BI243" i="6"/>
  <c r="BH243" i="6"/>
  <c r="BG243" i="6"/>
  <c r="BF243" i="6"/>
  <c r="T243" i="6"/>
  <c r="R243" i="6"/>
  <c r="P243" i="6"/>
  <c r="BI239" i="6"/>
  <c r="BH239" i="6"/>
  <c r="BG239" i="6"/>
  <c r="BF239" i="6"/>
  <c r="T239" i="6"/>
  <c r="R239" i="6"/>
  <c r="P239" i="6"/>
  <c r="BI236" i="6"/>
  <c r="BH236" i="6"/>
  <c r="BG236" i="6"/>
  <c r="BF236" i="6"/>
  <c r="T236" i="6"/>
  <c r="R236" i="6"/>
  <c r="P236" i="6"/>
  <c r="BI233" i="6"/>
  <c r="BH233" i="6"/>
  <c r="BG233" i="6"/>
  <c r="BF233" i="6"/>
  <c r="T233" i="6"/>
  <c r="R233" i="6"/>
  <c r="P233" i="6"/>
  <c r="BI231" i="6"/>
  <c r="BH231" i="6"/>
  <c r="BG231" i="6"/>
  <c r="BF231" i="6"/>
  <c r="T231" i="6"/>
  <c r="R231" i="6"/>
  <c r="P231" i="6"/>
  <c r="BI229" i="6"/>
  <c r="BH229" i="6"/>
  <c r="BG229" i="6"/>
  <c r="BF229" i="6"/>
  <c r="T229" i="6"/>
  <c r="R229" i="6"/>
  <c r="P229" i="6"/>
  <c r="BI225" i="6"/>
  <c r="BH225" i="6"/>
  <c r="BG225" i="6"/>
  <c r="BF225" i="6"/>
  <c r="T225" i="6"/>
  <c r="R225" i="6"/>
  <c r="P225" i="6"/>
  <c r="BI223" i="6"/>
  <c r="BH223" i="6"/>
  <c r="BG223" i="6"/>
  <c r="BF223" i="6"/>
  <c r="T223" i="6"/>
  <c r="R223" i="6"/>
  <c r="P223" i="6"/>
  <c r="BI221" i="6"/>
  <c r="BH221" i="6"/>
  <c r="BG221" i="6"/>
  <c r="BF221" i="6"/>
  <c r="T221" i="6"/>
  <c r="R221" i="6"/>
  <c r="P221" i="6"/>
  <c r="BI219" i="6"/>
  <c r="BH219" i="6"/>
  <c r="BG219" i="6"/>
  <c r="BF219" i="6"/>
  <c r="T219" i="6"/>
  <c r="R219" i="6"/>
  <c r="P219" i="6"/>
  <c r="BI217" i="6"/>
  <c r="BH217" i="6"/>
  <c r="BG217" i="6"/>
  <c r="BF217" i="6"/>
  <c r="T217" i="6"/>
  <c r="R217" i="6"/>
  <c r="P217" i="6"/>
  <c r="BI215" i="6"/>
  <c r="BH215" i="6"/>
  <c r="BG215" i="6"/>
  <c r="BF215" i="6"/>
  <c r="T215" i="6"/>
  <c r="R215" i="6"/>
  <c r="P215" i="6"/>
  <c r="BI213" i="6"/>
  <c r="BH213" i="6"/>
  <c r="BG213" i="6"/>
  <c r="BF213" i="6"/>
  <c r="T213" i="6"/>
  <c r="R213" i="6"/>
  <c r="P213" i="6"/>
  <c r="BI211" i="6"/>
  <c r="BH211" i="6"/>
  <c r="BG211" i="6"/>
  <c r="BF211" i="6"/>
  <c r="T211" i="6"/>
  <c r="R211" i="6"/>
  <c r="P211" i="6"/>
  <c r="BI209" i="6"/>
  <c r="BH209" i="6"/>
  <c r="BG209" i="6"/>
  <c r="BF209" i="6"/>
  <c r="T209" i="6"/>
  <c r="R209" i="6"/>
  <c r="P209" i="6"/>
  <c r="BI206" i="6"/>
  <c r="BH206" i="6"/>
  <c r="BG206" i="6"/>
  <c r="BF206" i="6"/>
  <c r="T206" i="6"/>
  <c r="R206" i="6"/>
  <c r="P206" i="6"/>
  <c r="BI204" i="6"/>
  <c r="BH204" i="6"/>
  <c r="BG204" i="6"/>
  <c r="BF204" i="6"/>
  <c r="T204" i="6"/>
  <c r="R204" i="6"/>
  <c r="P204" i="6"/>
  <c r="BI202" i="6"/>
  <c r="BH202" i="6"/>
  <c r="BG202" i="6"/>
  <c r="BF202" i="6"/>
  <c r="T202" i="6"/>
  <c r="R202" i="6"/>
  <c r="P202" i="6"/>
  <c r="BI200" i="6"/>
  <c r="BH200" i="6"/>
  <c r="BG200" i="6"/>
  <c r="BF200" i="6"/>
  <c r="T200" i="6"/>
  <c r="R200" i="6"/>
  <c r="P200" i="6"/>
  <c r="BI198" i="6"/>
  <c r="BH198" i="6"/>
  <c r="BG198" i="6"/>
  <c r="BF198" i="6"/>
  <c r="T198" i="6"/>
  <c r="R198" i="6"/>
  <c r="P198" i="6"/>
  <c r="BI195" i="6"/>
  <c r="BH195" i="6"/>
  <c r="BG195" i="6"/>
  <c r="BF195" i="6"/>
  <c r="T195" i="6"/>
  <c r="R195" i="6"/>
  <c r="P195" i="6"/>
  <c r="BI192" i="6"/>
  <c r="BH192" i="6"/>
  <c r="BG192" i="6"/>
  <c r="BF192" i="6"/>
  <c r="T192" i="6"/>
  <c r="R192" i="6"/>
  <c r="P192" i="6"/>
  <c r="BI190" i="6"/>
  <c r="BH190" i="6"/>
  <c r="BG190" i="6"/>
  <c r="BF190" i="6"/>
  <c r="T190" i="6"/>
  <c r="R190" i="6"/>
  <c r="P190" i="6"/>
  <c r="BI189" i="6"/>
  <c r="BH189" i="6"/>
  <c r="BG189" i="6"/>
  <c r="BF189" i="6"/>
  <c r="T189" i="6"/>
  <c r="R189" i="6"/>
  <c r="P189" i="6"/>
  <c r="BI188" i="6"/>
  <c r="BH188" i="6"/>
  <c r="BG188" i="6"/>
  <c r="BF188" i="6"/>
  <c r="T188" i="6"/>
  <c r="R188" i="6"/>
  <c r="P188" i="6"/>
  <c r="BI187" i="6"/>
  <c r="BH187" i="6"/>
  <c r="BG187" i="6"/>
  <c r="BF187" i="6"/>
  <c r="T187" i="6"/>
  <c r="R187" i="6"/>
  <c r="P187" i="6"/>
  <c r="BI186" i="6"/>
  <c r="BH186" i="6"/>
  <c r="BG186" i="6"/>
  <c r="BF186" i="6"/>
  <c r="T186" i="6"/>
  <c r="R186" i="6"/>
  <c r="P186" i="6"/>
  <c r="BI183" i="6"/>
  <c r="BH183" i="6"/>
  <c r="BG183" i="6"/>
  <c r="BF183" i="6"/>
  <c r="T183" i="6"/>
  <c r="T182" i="6" s="1"/>
  <c r="R183" i="6"/>
  <c r="R182" i="6"/>
  <c r="P183" i="6"/>
  <c r="P182" i="6" s="1"/>
  <c r="BI181" i="6"/>
  <c r="BH181" i="6"/>
  <c r="BG181" i="6"/>
  <c r="BF181" i="6"/>
  <c r="T181" i="6"/>
  <c r="R181" i="6"/>
  <c r="P181" i="6"/>
  <c r="BI179" i="6"/>
  <c r="BH179" i="6"/>
  <c r="BG179" i="6"/>
  <c r="BF179" i="6"/>
  <c r="T179" i="6"/>
  <c r="R179" i="6"/>
  <c r="P179" i="6"/>
  <c r="BI178" i="6"/>
  <c r="BH178" i="6"/>
  <c r="BG178" i="6"/>
  <c r="BF178" i="6"/>
  <c r="T178" i="6"/>
  <c r="R178" i="6"/>
  <c r="P178" i="6"/>
  <c r="BI177" i="6"/>
  <c r="BH177" i="6"/>
  <c r="BG177" i="6"/>
  <c r="BF177" i="6"/>
  <c r="T177" i="6"/>
  <c r="R177" i="6"/>
  <c r="P177" i="6"/>
  <c r="BI174" i="6"/>
  <c r="BH174" i="6"/>
  <c r="BG174" i="6"/>
  <c r="BF174" i="6"/>
  <c r="T174" i="6"/>
  <c r="R174" i="6"/>
  <c r="P174" i="6"/>
  <c r="BI172" i="6"/>
  <c r="BH172" i="6"/>
  <c r="BG172" i="6"/>
  <c r="BF172" i="6"/>
  <c r="T172" i="6"/>
  <c r="R172" i="6"/>
  <c r="P172" i="6"/>
  <c r="BI170" i="6"/>
  <c r="BH170" i="6"/>
  <c r="BG170" i="6"/>
  <c r="BF170" i="6"/>
  <c r="T170" i="6"/>
  <c r="R170" i="6"/>
  <c r="P170" i="6"/>
  <c r="BI167" i="6"/>
  <c r="BH167" i="6"/>
  <c r="BG167" i="6"/>
  <c r="BF167" i="6"/>
  <c r="T167" i="6"/>
  <c r="R167" i="6"/>
  <c r="P167" i="6"/>
  <c r="BI165" i="6"/>
  <c r="BH165" i="6"/>
  <c r="BG165" i="6"/>
  <c r="BF165" i="6"/>
  <c r="T165" i="6"/>
  <c r="R165" i="6"/>
  <c r="P165" i="6"/>
  <c r="BI162" i="6"/>
  <c r="BH162" i="6"/>
  <c r="BG162" i="6"/>
  <c r="BF162" i="6"/>
  <c r="T162" i="6"/>
  <c r="R162" i="6"/>
  <c r="P162" i="6"/>
  <c r="BI159" i="6"/>
  <c r="BH159" i="6"/>
  <c r="BG159" i="6"/>
  <c r="BF159" i="6"/>
  <c r="T159" i="6"/>
  <c r="R159" i="6"/>
  <c r="P159" i="6"/>
  <c r="BI157" i="6"/>
  <c r="BH157" i="6"/>
  <c r="BG157" i="6"/>
  <c r="BF157" i="6"/>
  <c r="T157" i="6"/>
  <c r="R157" i="6"/>
  <c r="P157" i="6"/>
  <c r="BI155" i="6"/>
  <c r="BH155" i="6"/>
  <c r="BG155" i="6"/>
  <c r="BF155" i="6"/>
  <c r="T155" i="6"/>
  <c r="R155" i="6"/>
  <c r="P155" i="6"/>
  <c r="BI153" i="6"/>
  <c r="BH153" i="6"/>
  <c r="BG153" i="6"/>
  <c r="BF153" i="6"/>
  <c r="T153" i="6"/>
  <c r="R153" i="6"/>
  <c r="P153" i="6"/>
  <c r="BI151" i="6"/>
  <c r="BH151" i="6"/>
  <c r="BG151" i="6"/>
  <c r="BF151" i="6"/>
  <c r="T151" i="6"/>
  <c r="R151" i="6"/>
  <c r="P151" i="6"/>
  <c r="BI149" i="6"/>
  <c r="BH149" i="6"/>
  <c r="BG149" i="6"/>
  <c r="BF149" i="6"/>
  <c r="T149" i="6"/>
  <c r="R149" i="6"/>
  <c r="P149" i="6"/>
  <c r="BI147" i="6"/>
  <c r="BH147" i="6"/>
  <c r="BG147" i="6"/>
  <c r="BF147" i="6"/>
  <c r="T147" i="6"/>
  <c r="R147" i="6"/>
  <c r="P147" i="6"/>
  <c r="BI146" i="6"/>
  <c r="BH146" i="6"/>
  <c r="BG146" i="6"/>
  <c r="BF146" i="6"/>
  <c r="T146" i="6"/>
  <c r="R146" i="6"/>
  <c r="P146" i="6"/>
  <c r="BI143" i="6"/>
  <c r="BH143" i="6"/>
  <c r="BG143" i="6"/>
  <c r="BF143" i="6"/>
  <c r="T143" i="6"/>
  <c r="R143" i="6"/>
  <c r="P143" i="6"/>
  <c r="BI140" i="6"/>
  <c r="BH140" i="6"/>
  <c r="BG140" i="6"/>
  <c r="BF140" i="6"/>
  <c r="T140" i="6"/>
  <c r="R140" i="6"/>
  <c r="P140" i="6"/>
  <c r="BI137" i="6"/>
  <c r="BH137" i="6"/>
  <c r="BG137" i="6"/>
  <c r="BF137" i="6"/>
  <c r="T137" i="6"/>
  <c r="R137" i="6"/>
  <c r="P137" i="6"/>
  <c r="BI135" i="6"/>
  <c r="BH135" i="6"/>
  <c r="BG135" i="6"/>
  <c r="BF135" i="6"/>
  <c r="T135" i="6"/>
  <c r="R135" i="6"/>
  <c r="P135" i="6"/>
  <c r="BI133" i="6"/>
  <c r="BH133" i="6"/>
  <c r="F36" i="6" s="1"/>
  <c r="BG133" i="6"/>
  <c r="BF133" i="6"/>
  <c r="T133" i="6"/>
  <c r="R133" i="6"/>
  <c r="P133" i="6"/>
  <c r="J127" i="6"/>
  <c r="J126" i="6"/>
  <c r="F126" i="6"/>
  <c r="F124" i="6"/>
  <c r="E122" i="6"/>
  <c r="J92" i="6"/>
  <c r="J91" i="6"/>
  <c r="F91" i="6"/>
  <c r="F89" i="6"/>
  <c r="E87" i="6"/>
  <c r="J18" i="6"/>
  <c r="E18" i="6"/>
  <c r="F127" i="6" s="1"/>
  <c r="J17" i="6"/>
  <c r="J12" i="6"/>
  <c r="J124" i="6" s="1"/>
  <c r="E7" i="6"/>
  <c r="E120" i="6" s="1"/>
  <c r="J37" i="5"/>
  <c r="J36" i="5"/>
  <c r="AY98" i="1"/>
  <c r="J35" i="5"/>
  <c r="AX98" i="1"/>
  <c r="BI218" i="5"/>
  <c r="BH218" i="5"/>
  <c r="BG218" i="5"/>
  <c r="BF218" i="5"/>
  <c r="T218" i="5"/>
  <c r="R218" i="5"/>
  <c r="P218" i="5"/>
  <c r="BI217" i="5"/>
  <c r="BH217" i="5"/>
  <c r="BG217" i="5"/>
  <c r="BF217" i="5"/>
  <c r="T217" i="5"/>
  <c r="R217" i="5"/>
  <c r="P217" i="5"/>
  <c r="BI212" i="5"/>
  <c r="BH212" i="5"/>
  <c r="BG212" i="5"/>
  <c r="BF212" i="5"/>
  <c r="T212" i="5"/>
  <c r="R212" i="5"/>
  <c r="P212" i="5"/>
  <c r="BI208" i="5"/>
  <c r="BH208" i="5"/>
  <c r="BG208" i="5"/>
  <c r="BF208" i="5"/>
  <c r="T208" i="5"/>
  <c r="R208" i="5"/>
  <c r="P208" i="5"/>
  <c r="BI204" i="5"/>
  <c r="BH204" i="5"/>
  <c r="BG204" i="5"/>
  <c r="BF204" i="5"/>
  <c r="T204" i="5"/>
  <c r="R204" i="5"/>
  <c r="P204" i="5"/>
  <c r="BI200" i="5"/>
  <c r="BH200" i="5"/>
  <c r="BG200" i="5"/>
  <c r="BF200" i="5"/>
  <c r="T200" i="5"/>
  <c r="R200" i="5"/>
  <c r="P200" i="5"/>
  <c r="BI196" i="5"/>
  <c r="BH196" i="5"/>
  <c r="BG196" i="5"/>
  <c r="BF196" i="5"/>
  <c r="T196" i="5"/>
  <c r="R196" i="5"/>
  <c r="P196" i="5"/>
  <c r="BI192" i="5"/>
  <c r="BH192" i="5"/>
  <c r="BG192" i="5"/>
  <c r="BF192" i="5"/>
  <c r="T192" i="5"/>
  <c r="R192" i="5"/>
  <c r="P192" i="5"/>
  <c r="BI188" i="5"/>
  <c r="BH188" i="5"/>
  <c r="BG188" i="5"/>
  <c r="BF188" i="5"/>
  <c r="T188" i="5"/>
  <c r="R188" i="5"/>
  <c r="P188" i="5"/>
  <c r="BI183" i="5"/>
  <c r="BH183" i="5"/>
  <c r="BG183" i="5"/>
  <c r="BF183" i="5"/>
  <c r="T183" i="5"/>
  <c r="R183" i="5"/>
  <c r="P183" i="5"/>
  <c r="BI179" i="5"/>
  <c r="BH179" i="5"/>
  <c r="BG179" i="5"/>
  <c r="BF179" i="5"/>
  <c r="T179" i="5"/>
  <c r="R179" i="5"/>
  <c r="P179" i="5"/>
  <c r="BI175" i="5"/>
  <c r="BH175" i="5"/>
  <c r="BG175" i="5"/>
  <c r="BF175" i="5"/>
  <c r="T175" i="5"/>
  <c r="R175" i="5"/>
  <c r="P175" i="5"/>
  <c r="BI171" i="5"/>
  <c r="BH171" i="5"/>
  <c r="BG171" i="5"/>
  <c r="BF171" i="5"/>
  <c r="T171" i="5"/>
  <c r="R171" i="5"/>
  <c r="P171" i="5"/>
  <c r="BI169" i="5"/>
  <c r="BH169" i="5"/>
  <c r="BG169" i="5"/>
  <c r="BF169" i="5"/>
  <c r="T169" i="5"/>
  <c r="R169" i="5"/>
  <c r="P169" i="5"/>
  <c r="BI166" i="5"/>
  <c r="BH166" i="5"/>
  <c r="BG166" i="5"/>
  <c r="BF166" i="5"/>
  <c r="T166" i="5"/>
  <c r="R166" i="5"/>
  <c r="P166" i="5"/>
  <c r="BI165" i="5"/>
  <c r="BH165" i="5"/>
  <c r="BG165" i="5"/>
  <c r="BF165" i="5"/>
  <c r="T165" i="5"/>
  <c r="R165" i="5"/>
  <c r="P165" i="5"/>
  <c r="BI162" i="5"/>
  <c r="BH162" i="5"/>
  <c r="BG162" i="5"/>
  <c r="BF162" i="5"/>
  <c r="T162" i="5"/>
  <c r="R162" i="5"/>
  <c r="P162" i="5"/>
  <c r="BI159" i="5"/>
  <c r="BH159" i="5"/>
  <c r="BG159" i="5"/>
  <c r="BF159" i="5"/>
  <c r="T159" i="5"/>
  <c r="R159" i="5"/>
  <c r="P159" i="5"/>
  <c r="BI158" i="5"/>
  <c r="BH158" i="5"/>
  <c r="BG158" i="5"/>
  <c r="BF158" i="5"/>
  <c r="T158" i="5"/>
  <c r="R158" i="5"/>
  <c r="P158" i="5"/>
  <c r="BI155" i="5"/>
  <c r="BH155" i="5"/>
  <c r="BG155" i="5"/>
  <c r="BF155" i="5"/>
  <c r="T155" i="5"/>
  <c r="R155" i="5"/>
  <c r="P155" i="5"/>
  <c r="BI152" i="5"/>
  <c r="BH152" i="5"/>
  <c r="BG152" i="5"/>
  <c r="BF152" i="5"/>
  <c r="T152" i="5"/>
  <c r="R152" i="5"/>
  <c r="P152" i="5"/>
  <c r="BI149" i="5"/>
  <c r="BH149" i="5"/>
  <c r="BG149" i="5"/>
  <c r="BF149" i="5"/>
  <c r="T149" i="5"/>
  <c r="R149" i="5"/>
  <c r="P149" i="5"/>
  <c r="BI146" i="5"/>
  <c r="BH146" i="5"/>
  <c r="BG146" i="5"/>
  <c r="BF146" i="5"/>
  <c r="T146" i="5"/>
  <c r="R146" i="5"/>
  <c r="P146" i="5"/>
  <c r="BI144" i="5"/>
  <c r="BH144" i="5"/>
  <c r="BG144" i="5"/>
  <c r="BF144" i="5"/>
  <c r="T144" i="5"/>
  <c r="R144" i="5"/>
  <c r="P144" i="5"/>
  <c r="BI141" i="5"/>
  <c r="BH141" i="5"/>
  <c r="BG141" i="5"/>
  <c r="BF141" i="5"/>
  <c r="T141" i="5"/>
  <c r="R141" i="5"/>
  <c r="P141" i="5"/>
  <c r="BI138" i="5"/>
  <c r="BH138" i="5"/>
  <c r="BG138" i="5"/>
  <c r="BF138" i="5"/>
  <c r="T138" i="5"/>
  <c r="R138" i="5"/>
  <c r="P138" i="5"/>
  <c r="BI135" i="5"/>
  <c r="BH135" i="5"/>
  <c r="BG135" i="5"/>
  <c r="BF135" i="5"/>
  <c r="T135" i="5"/>
  <c r="R135" i="5"/>
  <c r="P135" i="5"/>
  <c r="BI132" i="5"/>
  <c r="BH132" i="5"/>
  <c r="BG132" i="5"/>
  <c r="BF132" i="5"/>
  <c r="T132" i="5"/>
  <c r="R132" i="5"/>
  <c r="P132" i="5"/>
  <c r="BI129" i="5"/>
  <c r="BH129" i="5"/>
  <c r="BG129" i="5"/>
  <c r="BF129" i="5"/>
  <c r="T129" i="5"/>
  <c r="R129" i="5"/>
  <c r="P129" i="5"/>
  <c r="BI127" i="5"/>
  <c r="BH127" i="5"/>
  <c r="BG127" i="5"/>
  <c r="BF127" i="5"/>
  <c r="T127" i="5"/>
  <c r="R127" i="5"/>
  <c r="P127" i="5"/>
  <c r="BI126" i="5"/>
  <c r="BH126" i="5"/>
  <c r="BG126" i="5"/>
  <c r="BF126" i="5"/>
  <c r="T126" i="5"/>
  <c r="R126" i="5"/>
  <c r="P126" i="5"/>
  <c r="F117" i="5"/>
  <c r="E115" i="5"/>
  <c r="F89" i="5"/>
  <c r="E87" i="5"/>
  <c r="J24" i="5"/>
  <c r="E24" i="5"/>
  <c r="J120" i="5" s="1"/>
  <c r="J23" i="5"/>
  <c r="J21" i="5"/>
  <c r="E21" i="5"/>
  <c r="J119" i="5"/>
  <c r="J20" i="5"/>
  <c r="J18" i="5"/>
  <c r="E18" i="5"/>
  <c r="F120" i="5"/>
  <c r="J17" i="5"/>
  <c r="J15" i="5"/>
  <c r="E15" i="5"/>
  <c r="F119" i="5" s="1"/>
  <c r="J14" i="5"/>
  <c r="J12" i="5"/>
  <c r="J89" i="5" s="1"/>
  <c r="E7" i="5"/>
  <c r="E85" i="5"/>
  <c r="J37" i="4"/>
  <c r="J36" i="4"/>
  <c r="AY97" i="1"/>
  <c r="J35" i="4"/>
  <c r="AX97" i="1"/>
  <c r="BI234" i="4"/>
  <c r="BH234" i="4"/>
  <c r="BG234" i="4"/>
  <c r="BF234" i="4"/>
  <c r="T234" i="4"/>
  <c r="T233" i="4"/>
  <c r="R234" i="4"/>
  <c r="R233" i="4" s="1"/>
  <c r="P234" i="4"/>
  <c r="P233" i="4"/>
  <c r="BI232" i="4"/>
  <c r="BH232" i="4"/>
  <c r="BG232" i="4"/>
  <c r="BF232" i="4"/>
  <c r="T232" i="4"/>
  <c r="R232" i="4"/>
  <c r="P232" i="4"/>
  <c r="BI231" i="4"/>
  <c r="BH231" i="4"/>
  <c r="BG231" i="4"/>
  <c r="BF231" i="4"/>
  <c r="T231" i="4"/>
  <c r="R231" i="4"/>
  <c r="P231" i="4"/>
  <c r="BI230" i="4"/>
  <c r="BH230" i="4"/>
  <c r="BG230" i="4"/>
  <c r="BF230" i="4"/>
  <c r="T230" i="4"/>
  <c r="R230" i="4"/>
  <c r="P230" i="4"/>
  <c r="BI229" i="4"/>
  <c r="BH229" i="4"/>
  <c r="BG229" i="4"/>
  <c r="BF229" i="4"/>
  <c r="T229" i="4"/>
  <c r="R229" i="4"/>
  <c r="P229" i="4"/>
  <c r="BI228" i="4"/>
  <c r="BH228" i="4"/>
  <c r="BG228" i="4"/>
  <c r="BF228" i="4"/>
  <c r="T228" i="4"/>
  <c r="R228" i="4"/>
  <c r="P228" i="4"/>
  <c r="BI227" i="4"/>
  <c r="BH227" i="4"/>
  <c r="BG227" i="4"/>
  <c r="BF227" i="4"/>
  <c r="T227" i="4"/>
  <c r="R227" i="4"/>
  <c r="P227" i="4"/>
  <c r="BI226" i="4"/>
  <c r="BH226" i="4"/>
  <c r="BG226" i="4"/>
  <c r="BF226" i="4"/>
  <c r="T226" i="4"/>
  <c r="R226" i="4"/>
  <c r="P226" i="4"/>
  <c r="BI225" i="4"/>
  <c r="BH225" i="4"/>
  <c r="BG225" i="4"/>
  <c r="BF225" i="4"/>
  <c r="T225" i="4"/>
  <c r="R225" i="4"/>
  <c r="P225" i="4"/>
  <c r="BI224" i="4"/>
  <c r="BH224" i="4"/>
  <c r="BG224" i="4"/>
  <c r="BF224" i="4"/>
  <c r="T224" i="4"/>
  <c r="R224" i="4"/>
  <c r="P224" i="4"/>
  <c r="BI222" i="4"/>
  <c r="BH222" i="4"/>
  <c r="BG222" i="4"/>
  <c r="BF222" i="4"/>
  <c r="T222" i="4"/>
  <c r="R222" i="4"/>
  <c r="P222" i="4"/>
  <c r="BI220" i="4"/>
  <c r="BH220" i="4"/>
  <c r="BG220" i="4"/>
  <c r="BF220" i="4"/>
  <c r="T220" i="4"/>
  <c r="R220" i="4"/>
  <c r="P220" i="4"/>
  <c r="BI219" i="4"/>
  <c r="BH219" i="4"/>
  <c r="BG219" i="4"/>
  <c r="BF219" i="4"/>
  <c r="T219" i="4"/>
  <c r="R219" i="4"/>
  <c r="P219" i="4"/>
  <c r="BI217" i="4"/>
  <c r="BH217" i="4"/>
  <c r="BG217" i="4"/>
  <c r="BF217" i="4"/>
  <c r="T217" i="4"/>
  <c r="R217" i="4"/>
  <c r="P217" i="4"/>
  <c r="BI215" i="4"/>
  <c r="BH215" i="4"/>
  <c r="BG215" i="4"/>
  <c r="BF215" i="4"/>
  <c r="T215" i="4"/>
  <c r="R215" i="4"/>
  <c r="P215" i="4"/>
  <c r="BI211" i="4"/>
  <c r="BH211" i="4"/>
  <c r="BG211" i="4"/>
  <c r="BF211" i="4"/>
  <c r="T211" i="4"/>
  <c r="R211" i="4"/>
  <c r="P211" i="4"/>
  <c r="BI207" i="4"/>
  <c r="BH207" i="4"/>
  <c r="BG207" i="4"/>
  <c r="BF207" i="4"/>
  <c r="T207" i="4"/>
  <c r="R207" i="4"/>
  <c r="P207" i="4"/>
  <c r="BI203" i="4"/>
  <c r="BH203" i="4"/>
  <c r="BG203" i="4"/>
  <c r="BF203" i="4"/>
  <c r="T203" i="4"/>
  <c r="R203" i="4"/>
  <c r="P203" i="4"/>
  <c r="BI198" i="4"/>
  <c r="BH198" i="4"/>
  <c r="BG198" i="4"/>
  <c r="BF198" i="4"/>
  <c r="T198" i="4"/>
  <c r="R198" i="4"/>
  <c r="P198" i="4"/>
  <c r="BI194" i="4"/>
  <c r="BH194" i="4"/>
  <c r="BG194" i="4"/>
  <c r="BF194" i="4"/>
  <c r="T194" i="4"/>
  <c r="R194" i="4"/>
  <c r="P194" i="4"/>
  <c r="BI190" i="4"/>
  <c r="BH190" i="4"/>
  <c r="BG190" i="4"/>
  <c r="BF190" i="4"/>
  <c r="T190" i="4"/>
  <c r="R190" i="4"/>
  <c r="P190" i="4"/>
  <c r="BI188" i="4"/>
  <c r="BH188" i="4"/>
  <c r="BG188" i="4"/>
  <c r="BF188" i="4"/>
  <c r="T188" i="4"/>
  <c r="R188" i="4"/>
  <c r="P188" i="4"/>
  <c r="BI186" i="4"/>
  <c r="BH186" i="4"/>
  <c r="BG186" i="4"/>
  <c r="BF186" i="4"/>
  <c r="T186" i="4"/>
  <c r="R186" i="4"/>
  <c r="P186" i="4"/>
  <c r="BI183" i="4"/>
  <c r="BH183" i="4"/>
  <c r="BG183" i="4"/>
  <c r="BF183" i="4"/>
  <c r="T183" i="4"/>
  <c r="R183" i="4"/>
  <c r="P183" i="4"/>
  <c r="BI181" i="4"/>
  <c r="BH181" i="4"/>
  <c r="BG181" i="4"/>
  <c r="BF181" i="4"/>
  <c r="T181" i="4"/>
  <c r="R181" i="4"/>
  <c r="P181" i="4"/>
  <c r="BI179" i="4"/>
  <c r="BH179" i="4"/>
  <c r="BG179" i="4"/>
  <c r="BF179" i="4"/>
  <c r="T179" i="4"/>
  <c r="R179" i="4"/>
  <c r="P179" i="4"/>
  <c r="BI176" i="4"/>
  <c r="BH176" i="4"/>
  <c r="BG176" i="4"/>
  <c r="BF176" i="4"/>
  <c r="T176" i="4"/>
  <c r="R176" i="4"/>
  <c r="P176" i="4"/>
  <c r="BI174" i="4"/>
  <c r="BH174" i="4"/>
  <c r="BG174" i="4"/>
  <c r="BF174" i="4"/>
  <c r="T174" i="4"/>
  <c r="R174" i="4"/>
  <c r="P174" i="4"/>
  <c r="BI172" i="4"/>
  <c r="BH172" i="4"/>
  <c r="BG172" i="4"/>
  <c r="BF172" i="4"/>
  <c r="T172" i="4"/>
  <c r="R172" i="4"/>
  <c r="P172" i="4"/>
  <c r="BI170" i="4"/>
  <c r="BH170" i="4"/>
  <c r="BG170" i="4"/>
  <c r="BF170" i="4"/>
  <c r="T170" i="4"/>
  <c r="R170" i="4"/>
  <c r="P170" i="4"/>
  <c r="BI168" i="4"/>
  <c r="BH168" i="4"/>
  <c r="BG168" i="4"/>
  <c r="BF168" i="4"/>
  <c r="T168" i="4"/>
  <c r="R168" i="4"/>
  <c r="P168" i="4"/>
  <c r="BI166" i="4"/>
  <c r="BH166" i="4"/>
  <c r="BG166" i="4"/>
  <c r="BF166" i="4"/>
  <c r="T166" i="4"/>
  <c r="R166" i="4"/>
  <c r="P166" i="4"/>
  <c r="BI164" i="4"/>
  <c r="BH164" i="4"/>
  <c r="BG164" i="4"/>
  <c r="BF164" i="4"/>
  <c r="T164" i="4"/>
  <c r="R164" i="4"/>
  <c r="P164" i="4"/>
  <c r="BI163" i="4"/>
  <c r="BH163" i="4"/>
  <c r="BG163" i="4"/>
  <c r="BF163" i="4"/>
  <c r="T163" i="4"/>
  <c r="R163" i="4"/>
  <c r="P163" i="4"/>
  <c r="BI162" i="4"/>
  <c r="BH162" i="4"/>
  <c r="BG162" i="4"/>
  <c r="BF162" i="4"/>
  <c r="T162" i="4"/>
  <c r="R162" i="4"/>
  <c r="P162" i="4"/>
  <c r="BI161" i="4"/>
  <c r="BH161" i="4"/>
  <c r="BG161" i="4"/>
  <c r="BF161" i="4"/>
  <c r="T161" i="4"/>
  <c r="R161" i="4"/>
  <c r="P161" i="4"/>
  <c r="BI160" i="4"/>
  <c r="BH160" i="4"/>
  <c r="BG160" i="4"/>
  <c r="BF160" i="4"/>
  <c r="T160" i="4"/>
  <c r="R160" i="4"/>
  <c r="P160" i="4"/>
  <c r="BI159" i="4"/>
  <c r="BH159" i="4"/>
  <c r="BG159" i="4"/>
  <c r="BF159" i="4"/>
  <c r="T159" i="4"/>
  <c r="R159" i="4"/>
  <c r="P159" i="4"/>
  <c r="BI158" i="4"/>
  <c r="BH158" i="4"/>
  <c r="BG158" i="4"/>
  <c r="BF158" i="4"/>
  <c r="T158" i="4"/>
  <c r="R158" i="4"/>
  <c r="P158" i="4"/>
  <c r="BI157" i="4"/>
  <c r="BH157" i="4"/>
  <c r="BG157" i="4"/>
  <c r="BF157" i="4"/>
  <c r="T157" i="4"/>
  <c r="R157" i="4"/>
  <c r="P157" i="4"/>
  <c r="BI156" i="4"/>
  <c r="BH156" i="4"/>
  <c r="BG156" i="4"/>
  <c r="BF156" i="4"/>
  <c r="T156" i="4"/>
  <c r="R156" i="4"/>
  <c r="P156" i="4"/>
  <c r="BI155" i="4"/>
  <c r="BH155" i="4"/>
  <c r="BG155" i="4"/>
  <c r="BF155" i="4"/>
  <c r="T155" i="4"/>
  <c r="R155" i="4"/>
  <c r="P155" i="4"/>
  <c r="BI152" i="4"/>
  <c r="BH152" i="4"/>
  <c r="BG152" i="4"/>
  <c r="BF152" i="4"/>
  <c r="T152" i="4"/>
  <c r="T151" i="4" s="1"/>
  <c r="R152" i="4"/>
  <c r="R151" i="4" s="1"/>
  <c r="P152" i="4"/>
  <c r="P151" i="4"/>
  <c r="BI150" i="4"/>
  <c r="BH150" i="4"/>
  <c r="BG150" i="4"/>
  <c r="BF150" i="4"/>
  <c r="T150" i="4"/>
  <c r="R150" i="4"/>
  <c r="P150" i="4"/>
  <c r="BI148" i="4"/>
  <c r="BH148" i="4"/>
  <c r="BG148" i="4"/>
  <c r="BF148" i="4"/>
  <c r="T148" i="4"/>
  <c r="R148" i="4"/>
  <c r="P148" i="4"/>
  <c r="BI147" i="4"/>
  <c r="BH147" i="4"/>
  <c r="BG147" i="4"/>
  <c r="BF147" i="4"/>
  <c r="T147" i="4"/>
  <c r="R147" i="4"/>
  <c r="P147" i="4"/>
  <c r="BI146" i="4"/>
  <c r="BH146" i="4"/>
  <c r="BG146" i="4"/>
  <c r="BF146" i="4"/>
  <c r="T146" i="4"/>
  <c r="R146" i="4"/>
  <c r="P146" i="4"/>
  <c r="BI143" i="4"/>
  <c r="BH143" i="4"/>
  <c r="BG143" i="4"/>
  <c r="BF143" i="4"/>
  <c r="T143" i="4"/>
  <c r="R143" i="4"/>
  <c r="P143" i="4"/>
  <c r="BI141" i="4"/>
  <c r="BH141" i="4"/>
  <c r="BG141" i="4"/>
  <c r="BF141" i="4"/>
  <c r="T141" i="4"/>
  <c r="R141" i="4"/>
  <c r="P141" i="4"/>
  <c r="BI139" i="4"/>
  <c r="BH139" i="4"/>
  <c r="BG139" i="4"/>
  <c r="BF139" i="4"/>
  <c r="T139" i="4"/>
  <c r="R139" i="4"/>
  <c r="P139" i="4"/>
  <c r="BI135" i="4"/>
  <c r="BH135" i="4"/>
  <c r="BG135" i="4"/>
  <c r="BF135" i="4"/>
  <c r="T135" i="4"/>
  <c r="R135" i="4"/>
  <c r="P135" i="4"/>
  <c r="BI132" i="4"/>
  <c r="BH132" i="4"/>
  <c r="BG132" i="4"/>
  <c r="BF132" i="4"/>
  <c r="T132" i="4"/>
  <c r="R132" i="4"/>
  <c r="P132" i="4"/>
  <c r="J126" i="4"/>
  <c r="J125" i="4"/>
  <c r="F125" i="4"/>
  <c r="F123" i="4"/>
  <c r="E121" i="4"/>
  <c r="J92" i="4"/>
  <c r="J91" i="4"/>
  <c r="F91" i="4"/>
  <c r="F89" i="4"/>
  <c r="E87" i="4"/>
  <c r="J18" i="4"/>
  <c r="E18" i="4"/>
  <c r="F92" i="4" s="1"/>
  <c r="J17" i="4"/>
  <c r="J12" i="4"/>
  <c r="J123" i="4" s="1"/>
  <c r="E7" i="4"/>
  <c r="E119" i="4" s="1"/>
  <c r="J37" i="3"/>
  <c r="J36" i="3"/>
  <c r="AY96" i="1"/>
  <c r="J35" i="3"/>
  <c r="AX96" i="1" s="1"/>
  <c r="BI304" i="3"/>
  <c r="BH304" i="3"/>
  <c r="BG304" i="3"/>
  <c r="BF304" i="3"/>
  <c r="T304" i="3"/>
  <c r="R304" i="3"/>
  <c r="P304" i="3"/>
  <c r="BI303" i="3"/>
  <c r="BH303" i="3"/>
  <c r="BG303" i="3"/>
  <c r="BF303" i="3"/>
  <c r="T303" i="3"/>
  <c r="R303" i="3"/>
  <c r="P303" i="3"/>
  <c r="BI302" i="3"/>
  <c r="BH302" i="3"/>
  <c r="BG302" i="3"/>
  <c r="BF302" i="3"/>
  <c r="T302" i="3"/>
  <c r="R302" i="3"/>
  <c r="P302" i="3"/>
  <c r="BI295" i="3"/>
  <c r="BH295" i="3"/>
  <c r="BG295" i="3"/>
  <c r="BF295" i="3"/>
  <c r="T295" i="3"/>
  <c r="R295" i="3"/>
  <c r="P295" i="3"/>
  <c r="BI291" i="3"/>
  <c r="BH291" i="3"/>
  <c r="BG291" i="3"/>
  <c r="BF291" i="3"/>
  <c r="T291" i="3"/>
  <c r="R291" i="3"/>
  <c r="P291" i="3"/>
  <c r="BI285" i="3"/>
  <c r="BH285" i="3"/>
  <c r="BG285" i="3"/>
  <c r="BF285" i="3"/>
  <c r="T285" i="3"/>
  <c r="R285" i="3"/>
  <c r="P285" i="3"/>
  <c r="BI281" i="3"/>
  <c r="BH281" i="3"/>
  <c r="BG281" i="3"/>
  <c r="BF281" i="3"/>
  <c r="T281" i="3"/>
  <c r="R281" i="3"/>
  <c r="P281" i="3"/>
  <c r="BI275" i="3"/>
  <c r="BH275" i="3"/>
  <c r="BG275" i="3"/>
  <c r="BF275" i="3"/>
  <c r="T275" i="3"/>
  <c r="R275" i="3"/>
  <c r="P275" i="3"/>
  <c r="BI271" i="3"/>
  <c r="BH271" i="3"/>
  <c r="BG271" i="3"/>
  <c r="BF271" i="3"/>
  <c r="T271" i="3"/>
  <c r="R271" i="3"/>
  <c r="P271" i="3"/>
  <c r="BI267" i="3"/>
  <c r="BH267" i="3"/>
  <c r="BG267" i="3"/>
  <c r="BF267" i="3"/>
  <c r="T267" i="3"/>
  <c r="R267" i="3"/>
  <c r="P267" i="3"/>
  <c r="BI265" i="3"/>
  <c r="BH265" i="3"/>
  <c r="BG265" i="3"/>
  <c r="BF265" i="3"/>
  <c r="T265" i="3"/>
  <c r="R265" i="3"/>
  <c r="P265" i="3"/>
  <c r="BI262" i="3"/>
  <c r="BH262" i="3"/>
  <c r="BG262" i="3"/>
  <c r="BF262" i="3"/>
  <c r="T262" i="3"/>
  <c r="R262" i="3"/>
  <c r="P262" i="3"/>
  <c r="BI259" i="3"/>
  <c r="BH259" i="3"/>
  <c r="BG259" i="3"/>
  <c r="BF259" i="3"/>
  <c r="T259" i="3"/>
  <c r="R259" i="3"/>
  <c r="P259" i="3"/>
  <c r="BI256" i="3"/>
  <c r="BH256" i="3"/>
  <c r="BG256" i="3"/>
  <c r="BF256" i="3"/>
  <c r="T256" i="3"/>
  <c r="R256" i="3"/>
  <c r="P256" i="3"/>
  <c r="BI253" i="3"/>
  <c r="BH253" i="3"/>
  <c r="BG253" i="3"/>
  <c r="BF253" i="3"/>
  <c r="T253" i="3"/>
  <c r="R253" i="3"/>
  <c r="P253" i="3"/>
  <c r="BI250" i="3"/>
  <c r="BH250" i="3"/>
  <c r="BG250" i="3"/>
  <c r="BF250" i="3"/>
  <c r="T250" i="3"/>
  <c r="R250" i="3"/>
  <c r="P250" i="3"/>
  <c r="BI247" i="3"/>
  <c r="BH247" i="3"/>
  <c r="BG247" i="3"/>
  <c r="BF247" i="3"/>
  <c r="T247" i="3"/>
  <c r="R247" i="3"/>
  <c r="P247" i="3"/>
  <c r="BI246" i="3"/>
  <c r="BH246" i="3"/>
  <c r="BG246" i="3"/>
  <c r="BF246" i="3"/>
  <c r="T246" i="3"/>
  <c r="R246" i="3"/>
  <c r="P246" i="3"/>
  <c r="BI243" i="3"/>
  <c r="BH243" i="3"/>
  <c r="BG243" i="3"/>
  <c r="BF243" i="3"/>
  <c r="T243" i="3"/>
  <c r="R243" i="3"/>
  <c r="P243" i="3"/>
  <c r="BI239" i="3"/>
  <c r="BH239" i="3"/>
  <c r="BG239" i="3"/>
  <c r="BF239" i="3"/>
  <c r="T239" i="3"/>
  <c r="R239" i="3"/>
  <c r="P239" i="3"/>
  <c r="BI236" i="3"/>
  <c r="BH236" i="3"/>
  <c r="BG236" i="3"/>
  <c r="BF236" i="3"/>
  <c r="T236" i="3"/>
  <c r="R236" i="3"/>
  <c r="P236" i="3"/>
  <c r="BI234" i="3"/>
  <c r="BH234" i="3"/>
  <c r="BG234" i="3"/>
  <c r="BF234" i="3"/>
  <c r="T234" i="3"/>
  <c r="R234" i="3"/>
  <c r="P234" i="3"/>
  <c r="BI230" i="3"/>
  <c r="BH230" i="3"/>
  <c r="BG230" i="3"/>
  <c r="BF230" i="3"/>
  <c r="T230" i="3"/>
  <c r="R230" i="3"/>
  <c r="P230" i="3"/>
  <c r="BI226" i="3"/>
  <c r="BH226" i="3"/>
  <c r="BG226" i="3"/>
  <c r="BF226" i="3"/>
  <c r="T226" i="3"/>
  <c r="R226" i="3"/>
  <c r="P226" i="3"/>
  <c r="BI222" i="3"/>
  <c r="BH222" i="3"/>
  <c r="BG222" i="3"/>
  <c r="BF222" i="3"/>
  <c r="T222" i="3"/>
  <c r="R222" i="3"/>
  <c r="P222" i="3"/>
  <c r="BI219" i="3"/>
  <c r="BH219" i="3"/>
  <c r="BG219" i="3"/>
  <c r="BF219" i="3"/>
  <c r="T219" i="3"/>
  <c r="R219" i="3"/>
  <c r="P219" i="3"/>
  <c r="BI213" i="3"/>
  <c r="BH213" i="3"/>
  <c r="BG213" i="3"/>
  <c r="BF213" i="3"/>
  <c r="T213" i="3"/>
  <c r="R213" i="3"/>
  <c r="P213" i="3"/>
  <c r="BI209" i="3"/>
  <c r="BH209" i="3"/>
  <c r="BG209" i="3"/>
  <c r="BF209" i="3"/>
  <c r="T209" i="3"/>
  <c r="R209" i="3"/>
  <c r="P209" i="3"/>
  <c r="BI205" i="3"/>
  <c r="BH205" i="3"/>
  <c r="BG205" i="3"/>
  <c r="BF205" i="3"/>
  <c r="T205" i="3"/>
  <c r="T204" i="3"/>
  <c r="R205" i="3"/>
  <c r="R204" i="3" s="1"/>
  <c r="P205" i="3"/>
  <c r="P204" i="3" s="1"/>
  <c r="BI203" i="3"/>
  <c r="BH203" i="3"/>
  <c r="BG203" i="3"/>
  <c r="BF203" i="3"/>
  <c r="T203" i="3"/>
  <c r="R203" i="3"/>
  <c r="P203" i="3"/>
  <c r="BI199" i="3"/>
  <c r="BH199" i="3"/>
  <c r="BG199" i="3"/>
  <c r="BF199" i="3"/>
  <c r="T199" i="3"/>
  <c r="R199" i="3"/>
  <c r="P199" i="3"/>
  <c r="BI197" i="3"/>
  <c r="BH197" i="3"/>
  <c r="BG197" i="3"/>
  <c r="BF197" i="3"/>
  <c r="T197" i="3"/>
  <c r="R197" i="3"/>
  <c r="P197" i="3"/>
  <c r="BI196" i="3"/>
  <c r="BH196" i="3"/>
  <c r="BG196" i="3"/>
  <c r="BF196" i="3"/>
  <c r="T196" i="3"/>
  <c r="R196" i="3"/>
  <c r="P196" i="3"/>
  <c r="BI193" i="3"/>
  <c r="BH193" i="3"/>
  <c r="BG193" i="3"/>
  <c r="BF193" i="3"/>
  <c r="T193" i="3"/>
  <c r="R193" i="3"/>
  <c r="P193" i="3"/>
  <c r="BI190" i="3"/>
  <c r="BH190" i="3"/>
  <c r="BG190" i="3"/>
  <c r="BF190" i="3"/>
  <c r="T190" i="3"/>
  <c r="R190" i="3"/>
  <c r="P190" i="3"/>
  <c r="BI189" i="3"/>
  <c r="BH189" i="3"/>
  <c r="BG189" i="3"/>
  <c r="BF189" i="3"/>
  <c r="T189" i="3"/>
  <c r="R189" i="3"/>
  <c r="P189" i="3"/>
  <c r="BI186" i="3"/>
  <c r="BH186" i="3"/>
  <c r="BG186" i="3"/>
  <c r="BF186" i="3"/>
  <c r="T186" i="3"/>
  <c r="R186" i="3"/>
  <c r="P186" i="3"/>
  <c r="BI183" i="3"/>
  <c r="BH183" i="3"/>
  <c r="BG183" i="3"/>
  <c r="BF183" i="3"/>
  <c r="T183" i="3"/>
  <c r="R183" i="3"/>
  <c r="P183" i="3"/>
  <c r="BI180" i="3"/>
  <c r="BH180" i="3"/>
  <c r="BG180" i="3"/>
  <c r="BF180" i="3"/>
  <c r="T180" i="3"/>
  <c r="R180" i="3"/>
  <c r="P180" i="3"/>
  <c r="BI177" i="3"/>
  <c r="BH177" i="3"/>
  <c r="BG177" i="3"/>
  <c r="BF177" i="3"/>
  <c r="T177" i="3"/>
  <c r="R177" i="3"/>
  <c r="P177" i="3"/>
  <c r="BI174" i="3"/>
  <c r="BH174" i="3"/>
  <c r="BG174" i="3"/>
  <c r="BF174" i="3"/>
  <c r="T174" i="3"/>
  <c r="R174" i="3"/>
  <c r="P174" i="3"/>
  <c r="BI173" i="3"/>
  <c r="BH173" i="3"/>
  <c r="BG173" i="3"/>
  <c r="BF173" i="3"/>
  <c r="T173" i="3"/>
  <c r="R173" i="3"/>
  <c r="P173" i="3"/>
  <c r="BI170" i="3"/>
  <c r="BH170" i="3"/>
  <c r="BG170" i="3"/>
  <c r="BF170" i="3"/>
  <c r="T170" i="3"/>
  <c r="R170" i="3"/>
  <c r="P170" i="3"/>
  <c r="BI167" i="3"/>
  <c r="BH167" i="3"/>
  <c r="BG167" i="3"/>
  <c r="BF167" i="3"/>
  <c r="T167" i="3"/>
  <c r="R167" i="3"/>
  <c r="P167" i="3"/>
  <c r="BI164" i="3"/>
  <c r="BH164" i="3"/>
  <c r="BG164" i="3"/>
  <c r="BF164" i="3"/>
  <c r="T164" i="3"/>
  <c r="R164" i="3"/>
  <c r="P164" i="3"/>
  <c r="BI162" i="3"/>
  <c r="BH162" i="3"/>
  <c r="BG162" i="3"/>
  <c r="BF162" i="3"/>
  <c r="T162" i="3"/>
  <c r="R162" i="3"/>
  <c r="P162" i="3"/>
  <c r="BI159" i="3"/>
  <c r="BH159" i="3"/>
  <c r="BG159" i="3"/>
  <c r="BF159" i="3"/>
  <c r="T159" i="3"/>
  <c r="R159" i="3"/>
  <c r="P159" i="3"/>
  <c r="BI156" i="3"/>
  <c r="BH156" i="3"/>
  <c r="BG156" i="3"/>
  <c r="BF156" i="3"/>
  <c r="T156" i="3"/>
  <c r="R156" i="3"/>
  <c r="P156" i="3"/>
  <c r="BI152" i="3"/>
  <c r="BH152" i="3"/>
  <c r="BG152" i="3"/>
  <c r="BF152" i="3"/>
  <c r="T152" i="3"/>
  <c r="R152" i="3"/>
  <c r="P152" i="3"/>
  <c r="BI150" i="3"/>
  <c r="BH150" i="3"/>
  <c r="BG150" i="3"/>
  <c r="BF150" i="3"/>
  <c r="T150" i="3"/>
  <c r="R150" i="3"/>
  <c r="P150" i="3"/>
  <c r="BI147" i="3"/>
  <c r="BH147" i="3"/>
  <c r="BG147" i="3"/>
  <c r="BF147" i="3"/>
  <c r="T147" i="3"/>
  <c r="R147" i="3"/>
  <c r="P147" i="3"/>
  <c r="BI141" i="3"/>
  <c r="BH141" i="3"/>
  <c r="BG141" i="3"/>
  <c r="BF141" i="3"/>
  <c r="T141" i="3"/>
  <c r="R141" i="3"/>
  <c r="P141" i="3"/>
  <c r="BI137" i="3"/>
  <c r="BH137" i="3"/>
  <c r="BG137" i="3"/>
  <c r="BF137" i="3"/>
  <c r="T137" i="3"/>
  <c r="R137" i="3"/>
  <c r="P137" i="3"/>
  <c r="BI134" i="3"/>
  <c r="BH134" i="3"/>
  <c r="BG134" i="3"/>
  <c r="BF134" i="3"/>
  <c r="T134" i="3"/>
  <c r="R134" i="3"/>
  <c r="P134" i="3"/>
  <c r="BI131" i="3"/>
  <c r="BH131" i="3"/>
  <c r="BG131" i="3"/>
  <c r="BF131" i="3"/>
  <c r="T131" i="3"/>
  <c r="R131" i="3"/>
  <c r="P131" i="3"/>
  <c r="F122" i="3"/>
  <c r="E120" i="3"/>
  <c r="F89" i="3"/>
  <c r="E87" i="3"/>
  <c r="J24" i="3"/>
  <c r="E24" i="3"/>
  <c r="J125" i="3" s="1"/>
  <c r="J23" i="3"/>
  <c r="J21" i="3"/>
  <c r="E21" i="3"/>
  <c r="J91" i="3"/>
  <c r="J20" i="3"/>
  <c r="J18" i="3"/>
  <c r="E18" i="3"/>
  <c r="F125" i="3"/>
  <c r="J17" i="3"/>
  <c r="J15" i="3"/>
  <c r="E15" i="3"/>
  <c r="F124" i="3" s="1"/>
  <c r="J14" i="3"/>
  <c r="J12" i="3"/>
  <c r="J89" i="3" s="1"/>
  <c r="E7" i="3"/>
  <c r="E118" i="3"/>
  <c r="J37" i="2"/>
  <c r="J36" i="2"/>
  <c r="AY95" i="1"/>
  <c r="J35" i="2"/>
  <c r="AX95" i="1"/>
  <c r="BI418" i="2"/>
  <c r="BH418" i="2"/>
  <c r="BG418" i="2"/>
  <c r="BF418" i="2"/>
  <c r="T418" i="2"/>
  <c r="T417" i="2"/>
  <c r="R418" i="2"/>
  <c r="R417" i="2" s="1"/>
  <c r="P418" i="2"/>
  <c r="P417" i="2"/>
  <c r="BI416" i="2"/>
  <c r="BH416" i="2"/>
  <c r="BG416" i="2"/>
  <c r="BF416" i="2"/>
  <c r="T416" i="2"/>
  <c r="R416" i="2"/>
  <c r="P416" i="2"/>
  <c r="BI415" i="2"/>
  <c r="BH415" i="2"/>
  <c r="BG415" i="2"/>
  <c r="BF415" i="2"/>
  <c r="T415" i="2"/>
  <c r="R415" i="2"/>
  <c r="P415" i="2"/>
  <c r="BI413" i="2"/>
  <c r="BH413" i="2"/>
  <c r="BG413" i="2"/>
  <c r="BF413" i="2"/>
  <c r="T413" i="2"/>
  <c r="R413" i="2"/>
  <c r="P413" i="2"/>
  <c r="BI411" i="2"/>
  <c r="BH411" i="2"/>
  <c r="BG411" i="2"/>
  <c r="BF411" i="2"/>
  <c r="T411" i="2"/>
  <c r="R411" i="2"/>
  <c r="P411" i="2"/>
  <c r="BI409" i="2"/>
  <c r="BH409" i="2"/>
  <c r="BG409" i="2"/>
  <c r="BF409" i="2"/>
  <c r="T409" i="2"/>
  <c r="R409" i="2"/>
  <c r="P409" i="2"/>
  <c r="BI400" i="2"/>
  <c r="BH400" i="2"/>
  <c r="BG400" i="2"/>
  <c r="BF400" i="2"/>
  <c r="T400" i="2"/>
  <c r="R400" i="2"/>
  <c r="P400" i="2"/>
  <c r="BI399" i="2"/>
  <c r="BH399" i="2"/>
  <c r="BG399" i="2"/>
  <c r="BF399" i="2"/>
  <c r="T399" i="2"/>
  <c r="R399" i="2"/>
  <c r="P399" i="2"/>
  <c r="BI394" i="2"/>
  <c r="BH394" i="2"/>
  <c r="BG394" i="2"/>
  <c r="BF394" i="2"/>
  <c r="T394" i="2"/>
  <c r="R394" i="2"/>
  <c r="P394" i="2"/>
  <c r="BI387" i="2"/>
  <c r="BH387" i="2"/>
  <c r="BG387" i="2"/>
  <c r="BF387" i="2"/>
  <c r="T387" i="2"/>
  <c r="R387" i="2"/>
  <c r="P387" i="2"/>
  <c r="BI386" i="2"/>
  <c r="BH386" i="2"/>
  <c r="BG386" i="2"/>
  <c r="BF386" i="2"/>
  <c r="T386" i="2"/>
  <c r="R386" i="2"/>
  <c r="P386" i="2"/>
  <c r="BI382" i="2"/>
  <c r="BH382" i="2"/>
  <c r="BG382" i="2"/>
  <c r="BF382" i="2"/>
  <c r="T382" i="2"/>
  <c r="R382" i="2"/>
  <c r="P382" i="2"/>
  <c r="BI377" i="2"/>
  <c r="BH377" i="2"/>
  <c r="BG377" i="2"/>
  <c r="BF377" i="2"/>
  <c r="T377" i="2"/>
  <c r="R377" i="2"/>
  <c r="P377" i="2"/>
  <c r="BI375" i="2"/>
  <c r="BH375" i="2"/>
  <c r="BG375" i="2"/>
  <c r="BF375" i="2"/>
  <c r="T375" i="2"/>
  <c r="R375" i="2"/>
  <c r="P375" i="2"/>
  <c r="BI371" i="2"/>
  <c r="BH371" i="2"/>
  <c r="BG371" i="2"/>
  <c r="BF371" i="2"/>
  <c r="T371" i="2"/>
  <c r="R371" i="2"/>
  <c r="P371" i="2"/>
  <c r="BI367" i="2"/>
  <c r="BH367" i="2"/>
  <c r="BG367" i="2"/>
  <c r="BF367" i="2"/>
  <c r="T367" i="2"/>
  <c r="R367" i="2"/>
  <c r="P367" i="2"/>
  <c r="BI364" i="2"/>
  <c r="BH364" i="2"/>
  <c r="BG364" i="2"/>
  <c r="BF364" i="2"/>
  <c r="T364" i="2"/>
  <c r="R364" i="2"/>
  <c r="P364" i="2"/>
  <c r="BI361" i="2"/>
  <c r="BH361" i="2"/>
  <c r="BG361" i="2"/>
  <c r="BF361" i="2"/>
  <c r="T361" i="2"/>
  <c r="R361" i="2"/>
  <c r="P361" i="2"/>
  <c r="BI359" i="2"/>
  <c r="BH359" i="2"/>
  <c r="BG359" i="2"/>
  <c r="BF359" i="2"/>
  <c r="T359" i="2"/>
  <c r="R359" i="2"/>
  <c r="P359" i="2"/>
  <c r="BI353" i="2"/>
  <c r="BH353" i="2"/>
  <c r="BG353" i="2"/>
  <c r="BF353" i="2"/>
  <c r="T353" i="2"/>
  <c r="R353" i="2"/>
  <c r="P353" i="2"/>
  <c r="BI351" i="2"/>
  <c r="BH351" i="2"/>
  <c r="BG351" i="2"/>
  <c r="BF351" i="2"/>
  <c r="T351" i="2"/>
  <c r="R351" i="2"/>
  <c r="P351" i="2"/>
  <c r="BI347" i="2"/>
  <c r="BH347" i="2"/>
  <c r="BG347" i="2"/>
  <c r="BF347" i="2"/>
  <c r="T347" i="2"/>
  <c r="R347" i="2"/>
  <c r="P347" i="2"/>
  <c r="BI345" i="2"/>
  <c r="BH345" i="2"/>
  <c r="BG345" i="2"/>
  <c r="BF345" i="2"/>
  <c r="T345" i="2"/>
  <c r="R345" i="2"/>
  <c r="P345" i="2"/>
  <c r="BI343" i="2"/>
  <c r="BH343" i="2"/>
  <c r="BG343" i="2"/>
  <c r="BF343" i="2"/>
  <c r="T343" i="2"/>
  <c r="R343" i="2"/>
  <c r="P343" i="2"/>
  <c r="BI341" i="2"/>
  <c r="BH341" i="2"/>
  <c r="BG341" i="2"/>
  <c r="BF341" i="2"/>
  <c r="T341" i="2"/>
  <c r="R341" i="2"/>
  <c r="P341" i="2"/>
  <c r="BI339" i="2"/>
  <c r="BH339" i="2"/>
  <c r="BG339" i="2"/>
  <c r="BF339" i="2"/>
  <c r="T339" i="2"/>
  <c r="R339" i="2"/>
  <c r="P339" i="2"/>
  <c r="BI334" i="2"/>
  <c r="BH334" i="2"/>
  <c r="BG334" i="2"/>
  <c r="BF334" i="2"/>
  <c r="T334" i="2"/>
  <c r="R334" i="2"/>
  <c r="P334" i="2"/>
  <c r="BI332" i="2"/>
  <c r="BH332" i="2"/>
  <c r="BG332" i="2"/>
  <c r="BF332" i="2"/>
  <c r="T332" i="2"/>
  <c r="R332" i="2"/>
  <c r="P332" i="2"/>
  <c r="BI330" i="2"/>
  <c r="BH330" i="2"/>
  <c r="BG330" i="2"/>
  <c r="BF330" i="2"/>
  <c r="T330" i="2"/>
  <c r="R330" i="2"/>
  <c r="P330" i="2"/>
  <c r="BI327" i="2"/>
  <c r="BH327" i="2"/>
  <c r="BG327" i="2"/>
  <c r="BF327" i="2"/>
  <c r="T327" i="2"/>
  <c r="R327" i="2"/>
  <c r="P327" i="2"/>
  <c r="BI325" i="2"/>
  <c r="BH325" i="2"/>
  <c r="BG325" i="2"/>
  <c r="BF325" i="2"/>
  <c r="T325" i="2"/>
  <c r="R325" i="2"/>
  <c r="P325" i="2"/>
  <c r="BI323" i="2"/>
  <c r="BH323" i="2"/>
  <c r="BG323" i="2"/>
  <c r="BF323" i="2"/>
  <c r="T323" i="2"/>
  <c r="R323" i="2"/>
  <c r="P323" i="2"/>
  <c r="BI321" i="2"/>
  <c r="BH321" i="2"/>
  <c r="BG321" i="2"/>
  <c r="BF321" i="2"/>
  <c r="T321" i="2"/>
  <c r="R321" i="2"/>
  <c r="P321" i="2"/>
  <c r="BI319" i="2"/>
  <c r="BH319" i="2"/>
  <c r="BG319" i="2"/>
  <c r="BF319" i="2"/>
  <c r="T319" i="2"/>
  <c r="R319" i="2"/>
  <c r="P319" i="2"/>
  <c r="BI317" i="2"/>
  <c r="BH317" i="2"/>
  <c r="BG317" i="2"/>
  <c r="BF317" i="2"/>
  <c r="T317" i="2"/>
  <c r="R317" i="2"/>
  <c r="P317" i="2"/>
  <c r="BI315" i="2"/>
  <c r="BH315" i="2"/>
  <c r="BG315" i="2"/>
  <c r="BF315" i="2"/>
  <c r="T315" i="2"/>
  <c r="R315" i="2"/>
  <c r="P315" i="2"/>
  <c r="BI313" i="2"/>
  <c r="BH313" i="2"/>
  <c r="BG313" i="2"/>
  <c r="BF313" i="2"/>
  <c r="T313" i="2"/>
  <c r="R313" i="2"/>
  <c r="P313" i="2"/>
  <c r="BI311" i="2"/>
  <c r="BH311" i="2"/>
  <c r="BG311" i="2"/>
  <c r="BF311" i="2"/>
  <c r="T311" i="2"/>
  <c r="R311" i="2"/>
  <c r="P311" i="2"/>
  <c r="BI308" i="2"/>
  <c r="BH308" i="2"/>
  <c r="BG308" i="2"/>
  <c r="BF308" i="2"/>
  <c r="T308" i="2"/>
  <c r="R308" i="2"/>
  <c r="P308" i="2"/>
  <c r="BI306" i="2"/>
  <c r="BH306" i="2"/>
  <c r="BG306" i="2"/>
  <c r="BF306" i="2"/>
  <c r="T306" i="2"/>
  <c r="R306" i="2"/>
  <c r="P306" i="2"/>
  <c r="BI304" i="2"/>
  <c r="BH304" i="2"/>
  <c r="BG304" i="2"/>
  <c r="BF304" i="2"/>
  <c r="T304" i="2"/>
  <c r="R304" i="2"/>
  <c r="P304" i="2"/>
  <c r="BI302" i="2"/>
  <c r="BH302" i="2"/>
  <c r="BG302" i="2"/>
  <c r="BF302" i="2"/>
  <c r="T302" i="2"/>
  <c r="R302" i="2"/>
  <c r="P302" i="2"/>
  <c r="BI300" i="2"/>
  <c r="BH300" i="2"/>
  <c r="BG300" i="2"/>
  <c r="BF300" i="2"/>
  <c r="T300" i="2"/>
  <c r="R300" i="2"/>
  <c r="P300" i="2"/>
  <c r="BI298" i="2"/>
  <c r="BH298" i="2"/>
  <c r="BG298" i="2"/>
  <c r="BF298" i="2"/>
  <c r="T298" i="2"/>
  <c r="R298" i="2"/>
  <c r="P298" i="2"/>
  <c r="BI296" i="2"/>
  <c r="BH296" i="2"/>
  <c r="BG296" i="2"/>
  <c r="BF296" i="2"/>
  <c r="T296" i="2"/>
  <c r="R296" i="2"/>
  <c r="P296" i="2"/>
  <c r="BI292" i="2"/>
  <c r="BH292" i="2"/>
  <c r="BG292" i="2"/>
  <c r="BF292" i="2"/>
  <c r="T292" i="2"/>
  <c r="R292" i="2"/>
  <c r="P292" i="2"/>
  <c r="BI288" i="2"/>
  <c r="BH288" i="2"/>
  <c r="BG288" i="2"/>
  <c r="BF288" i="2"/>
  <c r="T288" i="2"/>
  <c r="R288" i="2"/>
  <c r="P288" i="2"/>
  <c r="BI284" i="2"/>
  <c r="BH284" i="2"/>
  <c r="BG284" i="2"/>
  <c r="BF284" i="2"/>
  <c r="T284" i="2"/>
  <c r="R284" i="2"/>
  <c r="P284" i="2"/>
  <c r="BI281" i="2"/>
  <c r="BH281" i="2"/>
  <c r="BG281" i="2"/>
  <c r="BF281" i="2"/>
  <c r="T281" i="2"/>
  <c r="R281" i="2"/>
  <c r="P281" i="2"/>
  <c r="BI278" i="2"/>
  <c r="BH278" i="2"/>
  <c r="BG278" i="2"/>
  <c r="BF278" i="2"/>
  <c r="T278" i="2"/>
  <c r="R278" i="2"/>
  <c r="P278" i="2"/>
  <c r="BI274" i="2"/>
  <c r="BH274" i="2"/>
  <c r="BG274" i="2"/>
  <c r="BF274" i="2"/>
  <c r="T274" i="2"/>
  <c r="R274" i="2"/>
  <c r="P274" i="2"/>
  <c r="BI270" i="2"/>
  <c r="BH270" i="2"/>
  <c r="BG270" i="2"/>
  <c r="BF270" i="2"/>
  <c r="T270" i="2"/>
  <c r="R270" i="2"/>
  <c r="P270" i="2"/>
  <c r="BI269" i="2"/>
  <c r="BH269" i="2"/>
  <c r="BG269" i="2"/>
  <c r="BF269" i="2"/>
  <c r="T269" i="2"/>
  <c r="R269" i="2"/>
  <c r="P269" i="2"/>
  <c r="BI264" i="2"/>
  <c r="BH264" i="2"/>
  <c r="BG264" i="2"/>
  <c r="BF264" i="2"/>
  <c r="T264" i="2"/>
  <c r="R264" i="2"/>
  <c r="P264" i="2"/>
  <c r="BI263" i="2"/>
  <c r="BH263" i="2"/>
  <c r="BG263" i="2"/>
  <c r="BF263" i="2"/>
  <c r="T263" i="2"/>
  <c r="R263" i="2"/>
  <c r="P263" i="2"/>
  <c r="BI258" i="2"/>
  <c r="BH258" i="2"/>
  <c r="BG258" i="2"/>
  <c r="BF258" i="2"/>
  <c r="T258" i="2"/>
  <c r="R258" i="2"/>
  <c r="P258" i="2"/>
  <c r="BI253" i="2"/>
  <c r="BH253" i="2"/>
  <c r="BG253" i="2"/>
  <c r="BF253" i="2"/>
  <c r="T253" i="2"/>
  <c r="R253" i="2"/>
  <c r="P253" i="2"/>
  <c r="BI249" i="2"/>
  <c r="BH249" i="2"/>
  <c r="BG249" i="2"/>
  <c r="BF249" i="2"/>
  <c r="T249" i="2"/>
  <c r="R249" i="2"/>
  <c r="P249" i="2"/>
  <c r="BI247" i="2"/>
  <c r="BH247" i="2"/>
  <c r="BG247" i="2"/>
  <c r="BF247" i="2"/>
  <c r="T247" i="2"/>
  <c r="R247" i="2"/>
  <c r="P247" i="2"/>
  <c r="BI245" i="2"/>
  <c r="BH245" i="2"/>
  <c r="BG245" i="2"/>
  <c r="BF245" i="2"/>
  <c r="T245" i="2"/>
  <c r="R245" i="2"/>
  <c r="P245" i="2"/>
  <c r="BI243" i="2"/>
  <c r="BH243" i="2"/>
  <c r="BG243" i="2"/>
  <c r="BF243" i="2"/>
  <c r="T243" i="2"/>
  <c r="R243" i="2"/>
  <c r="P243" i="2"/>
  <c r="BI241" i="2"/>
  <c r="BH241" i="2"/>
  <c r="BG241" i="2"/>
  <c r="BF241" i="2"/>
  <c r="T241" i="2"/>
  <c r="R241" i="2"/>
  <c r="P241" i="2"/>
  <c r="BI239" i="2"/>
  <c r="BH239" i="2"/>
  <c r="BG239" i="2"/>
  <c r="BF239" i="2"/>
  <c r="T239" i="2"/>
  <c r="R239" i="2"/>
  <c r="P239" i="2"/>
  <c r="BI235" i="2"/>
  <c r="BH235" i="2"/>
  <c r="BG235" i="2"/>
  <c r="BF235" i="2"/>
  <c r="T235" i="2"/>
  <c r="R235" i="2"/>
  <c r="P235" i="2"/>
  <c r="BI231" i="2"/>
  <c r="BH231" i="2"/>
  <c r="BG231" i="2"/>
  <c r="BF231" i="2"/>
  <c r="T231" i="2"/>
  <c r="R231" i="2"/>
  <c r="P231" i="2"/>
  <c r="BI229" i="2"/>
  <c r="BH229" i="2"/>
  <c r="BG229" i="2"/>
  <c r="BF229" i="2"/>
  <c r="T229" i="2"/>
  <c r="R229" i="2"/>
  <c r="P229" i="2"/>
  <c r="BI227" i="2"/>
  <c r="BH227" i="2"/>
  <c r="BG227" i="2"/>
  <c r="BF227" i="2"/>
  <c r="T227" i="2"/>
  <c r="R227" i="2"/>
  <c r="P227" i="2"/>
  <c r="BI223" i="2"/>
  <c r="BH223" i="2"/>
  <c r="BG223" i="2"/>
  <c r="BF223" i="2"/>
  <c r="T223" i="2"/>
  <c r="R223" i="2"/>
  <c r="P223" i="2"/>
  <c r="BI221" i="2"/>
  <c r="BH221" i="2"/>
  <c r="BG221" i="2"/>
  <c r="BF221" i="2"/>
  <c r="T221" i="2"/>
  <c r="R221" i="2"/>
  <c r="P221" i="2"/>
  <c r="BI218" i="2"/>
  <c r="BH218" i="2"/>
  <c r="BG218" i="2"/>
  <c r="BF218" i="2"/>
  <c r="T218" i="2"/>
  <c r="R218" i="2"/>
  <c r="P218" i="2"/>
  <c r="BI216" i="2"/>
  <c r="BH216" i="2"/>
  <c r="BG216" i="2"/>
  <c r="BF216" i="2"/>
  <c r="T216" i="2"/>
  <c r="R216" i="2"/>
  <c r="P216" i="2"/>
  <c r="BI214" i="2"/>
  <c r="BH214" i="2"/>
  <c r="BG214" i="2"/>
  <c r="BF214" i="2"/>
  <c r="T214" i="2"/>
  <c r="R214" i="2"/>
  <c r="P214" i="2"/>
  <c r="BI208" i="2"/>
  <c r="BH208" i="2"/>
  <c r="BG208" i="2"/>
  <c r="BF208" i="2"/>
  <c r="T208" i="2"/>
  <c r="R208" i="2"/>
  <c r="P208" i="2"/>
  <c r="BI205" i="2"/>
  <c r="BH205" i="2"/>
  <c r="BG205" i="2"/>
  <c r="BF205" i="2"/>
  <c r="T205" i="2"/>
  <c r="T204" i="2"/>
  <c r="R205" i="2"/>
  <c r="R204" i="2" s="1"/>
  <c r="P205" i="2"/>
  <c r="P204" i="2" s="1"/>
  <c r="BI203" i="2"/>
  <c r="BH203" i="2"/>
  <c r="BG203" i="2"/>
  <c r="BF203" i="2"/>
  <c r="T203" i="2"/>
  <c r="R203" i="2"/>
  <c r="P203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2" i="2"/>
  <c r="BH192" i="2"/>
  <c r="BG192" i="2"/>
  <c r="BF192" i="2"/>
  <c r="T192" i="2"/>
  <c r="R192" i="2"/>
  <c r="P192" i="2"/>
  <c r="BI190" i="2"/>
  <c r="BH190" i="2"/>
  <c r="BG190" i="2"/>
  <c r="BF190" i="2"/>
  <c r="T190" i="2"/>
  <c r="R190" i="2"/>
  <c r="P190" i="2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47" i="2"/>
  <c r="BH147" i="2"/>
  <c r="BG147" i="2"/>
  <c r="BF147" i="2"/>
  <c r="T147" i="2"/>
  <c r="R147" i="2"/>
  <c r="P147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38" i="2"/>
  <c r="BH138" i="2"/>
  <c r="BG138" i="2"/>
  <c r="BF138" i="2"/>
  <c r="T138" i="2"/>
  <c r="R138" i="2"/>
  <c r="P138" i="2"/>
  <c r="BI135" i="2"/>
  <c r="BH135" i="2"/>
  <c r="BG135" i="2"/>
  <c r="BF135" i="2"/>
  <c r="T135" i="2"/>
  <c r="T134" i="2" s="1"/>
  <c r="R135" i="2"/>
  <c r="R134" i="2"/>
  <c r="P135" i="2"/>
  <c r="P134" i="2" s="1"/>
  <c r="J129" i="2"/>
  <c r="J128" i="2"/>
  <c r="F128" i="2"/>
  <c r="F126" i="2"/>
  <c r="E124" i="2"/>
  <c r="J92" i="2"/>
  <c r="J91" i="2"/>
  <c r="F91" i="2"/>
  <c r="F89" i="2"/>
  <c r="E87" i="2"/>
  <c r="J18" i="2"/>
  <c r="E18" i="2"/>
  <c r="F129" i="2"/>
  <c r="J17" i="2"/>
  <c r="J12" i="2"/>
  <c r="J89" i="2" s="1"/>
  <c r="E7" i="2"/>
  <c r="E122" i="2" s="1"/>
  <c r="L90" i="1"/>
  <c r="AM90" i="1"/>
  <c r="AM89" i="1"/>
  <c r="L89" i="1"/>
  <c r="AM87" i="1"/>
  <c r="L87" i="1"/>
  <c r="L85" i="1"/>
  <c r="L84" i="1"/>
  <c r="J416" i="2"/>
  <c r="J353" i="2"/>
  <c r="J315" i="2"/>
  <c r="J263" i="2"/>
  <c r="J186" i="2"/>
  <c r="BK415" i="2"/>
  <c r="BK306" i="2"/>
  <c r="J199" i="2"/>
  <c r="BK147" i="2"/>
  <c r="J382" i="2"/>
  <c r="J306" i="2"/>
  <c r="J308" i="2"/>
  <c r="J203" i="2"/>
  <c r="BK418" i="2"/>
  <c r="BK394" i="2"/>
  <c r="BK353" i="2"/>
  <c r="BK382" i="2"/>
  <c r="BK249" i="2"/>
  <c r="J172" i="2"/>
  <c r="J278" i="2"/>
  <c r="BK172" i="2"/>
  <c r="BK226" i="3"/>
  <c r="BK196" i="3"/>
  <c r="J267" i="3"/>
  <c r="J246" i="3"/>
  <c r="BK193" i="3"/>
  <c r="J304" i="3"/>
  <c r="J253" i="3"/>
  <c r="BK222" i="3"/>
  <c r="BK177" i="3"/>
  <c r="J137" i="3"/>
  <c r="J228" i="4"/>
  <c r="J183" i="4"/>
  <c r="BK226" i="4"/>
  <c r="BK217" i="4"/>
  <c r="BK168" i="4"/>
  <c r="BK203" i="4"/>
  <c r="BK225" i="4"/>
  <c r="J170" i="4"/>
  <c r="BK179" i="4"/>
  <c r="J147" i="4"/>
  <c r="J166" i="4"/>
  <c r="J168" i="4"/>
  <c r="J135" i="5"/>
  <c r="BK144" i="5"/>
  <c r="J162" i="5"/>
  <c r="BK152" i="5"/>
  <c r="BK159" i="5"/>
  <c r="BK149" i="5"/>
  <c r="BK127" i="5"/>
  <c r="J219" i="6"/>
  <c r="J188" i="6"/>
  <c r="J162" i="6"/>
  <c r="J223" i="6"/>
  <c r="BK200" i="6"/>
  <c r="BK178" i="6"/>
  <c r="BK146" i="6"/>
  <c r="BK192" i="6"/>
  <c r="J137" i="6"/>
  <c r="BK167" i="6"/>
  <c r="J215" i="6"/>
  <c r="J149" i="6"/>
  <c r="BK206" i="6"/>
  <c r="BK159" i="6"/>
  <c r="BK182" i="7"/>
  <c r="J182" i="7"/>
  <c r="J131" i="8"/>
  <c r="BK187" i="8"/>
  <c r="J143" i="8"/>
  <c r="BK211" i="8"/>
  <c r="BK236" i="8"/>
  <c r="J181" i="8"/>
  <c r="BK151" i="8"/>
  <c r="BK132" i="8"/>
  <c r="BK232" i="8"/>
  <c r="BK172" i="8"/>
  <c r="BK191" i="8"/>
  <c r="J217" i="8"/>
  <c r="J185" i="8"/>
  <c r="BK123" i="9"/>
  <c r="J178" i="9"/>
  <c r="J128" i="9"/>
  <c r="BK185" i="9"/>
  <c r="J169" i="9"/>
  <c r="BK142" i="9"/>
  <c r="BK195" i="9"/>
  <c r="J183" i="9"/>
  <c r="J149" i="9"/>
  <c r="J123" i="9"/>
  <c r="BK159" i="10"/>
  <c r="BK131" i="10"/>
  <c r="J142" i="10"/>
  <c r="J153" i="10"/>
  <c r="BK127" i="10"/>
  <c r="J140" i="10"/>
  <c r="J123" i="10"/>
  <c r="BK123" i="10"/>
  <c r="BK126" i="10"/>
  <c r="BK341" i="2"/>
  <c r="J258" i="2"/>
  <c r="BK201" i="2"/>
  <c r="J377" i="2"/>
  <c r="J300" i="2"/>
  <c r="J188" i="2"/>
  <c r="BK399" i="2"/>
  <c r="J334" i="2"/>
  <c r="J147" i="2"/>
  <c r="BK302" i="2"/>
  <c r="J201" i="2"/>
  <c r="J399" i="2"/>
  <c r="BK264" i="2"/>
  <c r="BK258" i="2"/>
  <c r="J184" i="2"/>
  <c r="J332" i="2"/>
  <c r="J214" i="2"/>
  <c r="BK138" i="2"/>
  <c r="J269" i="2"/>
  <c r="J166" i="2"/>
  <c r="J321" i="2"/>
  <c r="BK274" i="2"/>
  <c r="J216" i="2"/>
  <c r="J227" i="2"/>
  <c r="J138" i="2"/>
  <c r="J302" i="3"/>
  <c r="BK162" i="3"/>
  <c r="BK159" i="3"/>
  <c r="BK141" i="3"/>
  <c r="J162" i="3"/>
  <c r="J227" i="4"/>
  <c r="J135" i="4"/>
  <c r="J224" i="4"/>
  <c r="J211" i="4"/>
  <c r="BK160" i="4"/>
  <c r="BK170" i="4"/>
  <c r="BK157" i="4"/>
  <c r="J219" i="4"/>
  <c r="J163" i="4"/>
  <c r="BK181" i="4"/>
  <c r="J161" i="4"/>
  <c r="J155" i="4"/>
  <c r="BK217" i="5"/>
  <c r="J165" i="5"/>
  <c r="J171" i="5"/>
  <c r="J175" i="5"/>
  <c r="BK165" i="5"/>
  <c r="BK135" i="5"/>
  <c r="BK146" i="5"/>
  <c r="J155" i="5"/>
  <c r="J126" i="5"/>
  <c r="BK236" i="6"/>
  <c r="J202" i="6"/>
  <c r="J157" i="6"/>
  <c r="BK157" i="6"/>
  <c r="J147" i="6"/>
  <c r="J217" i="6"/>
  <c r="J187" i="6"/>
  <c r="J155" i="6"/>
  <c r="BK239" i="6"/>
  <c r="BK143" i="6"/>
  <c r="BK170" i="6"/>
  <c r="J233" i="6"/>
  <c r="BK181" i="6"/>
  <c r="J216" i="7"/>
  <c r="BK222" i="7"/>
  <c r="BK169" i="7"/>
  <c r="BK189" i="7"/>
  <c r="BK219" i="7"/>
  <c r="BK157" i="7"/>
  <c r="J222" i="7"/>
  <c r="J142" i="7"/>
  <c r="BK135" i="7"/>
  <c r="J146" i="7"/>
  <c r="BK215" i="8"/>
  <c r="J162" i="8"/>
  <c r="BK210" i="8"/>
  <c r="BK203" i="8"/>
  <c r="J189" i="8"/>
  <c r="J208" i="8"/>
  <c r="J192" i="8"/>
  <c r="J146" i="8"/>
  <c r="BK235" i="8"/>
  <c r="BK166" i="8"/>
  <c r="BK124" i="8"/>
  <c r="J226" i="8"/>
  <c r="J206" i="8"/>
  <c r="J191" i="8"/>
  <c r="BK171" i="8"/>
  <c r="BK138" i="8"/>
  <c r="BK154" i="8"/>
  <c r="J129" i="8"/>
  <c r="J209" i="8"/>
  <c r="J195" i="8"/>
  <c r="BK207" i="8"/>
  <c r="BK178" i="8"/>
  <c r="BK182" i="8"/>
  <c r="J221" i="8"/>
  <c r="J235" i="8"/>
  <c r="BK184" i="8"/>
  <c r="BK156" i="8"/>
  <c r="J196" i="9"/>
  <c r="J150" i="9"/>
  <c r="J125" i="9"/>
  <c r="J160" i="9"/>
  <c r="BK132" i="9"/>
  <c r="J171" i="9"/>
  <c r="BK156" i="9"/>
  <c r="BK130" i="9"/>
  <c r="BK183" i="9"/>
  <c r="J140" i="9"/>
  <c r="BK189" i="9"/>
  <c r="BK124" i="9"/>
  <c r="J191" i="9"/>
  <c r="BK170" i="9"/>
  <c r="BK203" i="9"/>
  <c r="J201" i="9"/>
  <c r="BK145" i="9"/>
  <c r="J181" i="9"/>
  <c r="BK143" i="9"/>
  <c r="J184" i="9"/>
  <c r="BK152" i="9"/>
  <c r="BK131" i="9"/>
  <c r="J122" i="10"/>
  <c r="BK157" i="10"/>
  <c r="BK122" i="10"/>
  <c r="BK135" i="10"/>
  <c r="J152" i="10"/>
  <c r="BK160" i="10"/>
  <c r="J131" i="10"/>
  <c r="J127" i="10"/>
  <c r="J125" i="11"/>
  <c r="J371" i="2"/>
  <c r="J351" i="2"/>
  <c r="J304" i="2"/>
  <c r="J243" i="2"/>
  <c r="BK176" i="2"/>
  <c r="BK411" i="2"/>
  <c r="J319" i="2"/>
  <c r="BK247" i="2"/>
  <c r="J152" i="2"/>
  <c r="J387" i="2"/>
  <c r="J302" i="2"/>
  <c r="J418" i="2"/>
  <c r="J359" i="2"/>
  <c r="J298" i="2"/>
  <c r="BK377" i="2"/>
  <c r="J274" i="2"/>
  <c r="J235" i="2"/>
  <c r="BK347" i="2"/>
  <c r="BK229" i="2"/>
  <c r="BK166" i="2"/>
  <c r="BK386" i="2"/>
  <c r="BK270" i="2"/>
  <c r="BK174" i="2"/>
  <c r="BK152" i="2"/>
  <c r="BK300" i="2"/>
  <c r="BK231" i="2"/>
  <c r="BK296" i="2"/>
  <c r="J180" i="2"/>
  <c r="J190" i="2"/>
  <c r="J250" i="3"/>
  <c r="BK199" i="3"/>
  <c r="J131" i="3"/>
  <c r="BK186" i="3"/>
  <c r="J256" i="3"/>
  <c r="J197" i="3"/>
  <c r="BK156" i="3"/>
  <c r="J281" i="3"/>
  <c r="BK150" i="3"/>
  <c r="J265" i="3"/>
  <c r="J167" i="3"/>
  <c r="J177" i="3"/>
  <c r="BK164" i="3"/>
  <c r="BK170" i="3"/>
  <c r="J198" i="4"/>
  <c r="BK228" i="4"/>
  <c r="J188" i="4"/>
  <c r="J229" i="4"/>
  <c r="J174" i="4"/>
  <c r="BK141" i="4"/>
  <c r="BK156" i="4"/>
  <c r="BK188" i="4"/>
  <c r="J139" i="4"/>
  <c r="BK164" i="4"/>
  <c r="J141" i="4"/>
  <c r="J160" i="4"/>
  <c r="J172" i="4"/>
  <c r="BK166" i="5"/>
  <c r="BK175" i="5"/>
  <c r="J127" i="5"/>
  <c r="BK200" i="5"/>
  <c r="BK155" i="5"/>
  <c r="J158" i="5"/>
  <c r="J188" i="5"/>
  <c r="J192" i="5"/>
  <c r="J146" i="5"/>
  <c r="J200" i="6"/>
  <c r="BK151" i="6"/>
  <c r="BK176" i="7"/>
  <c r="BK145" i="7"/>
  <c r="BK173" i="7"/>
  <c r="BK216" i="7"/>
  <c r="J145" i="7"/>
  <c r="J173" i="7"/>
  <c r="BK225" i="7"/>
  <c r="BK131" i="7"/>
  <c r="BK128" i="7"/>
  <c r="J157" i="7"/>
  <c r="J241" i="8"/>
  <c r="BK164" i="8"/>
  <c r="J132" i="8"/>
  <c r="BK175" i="8"/>
  <c r="BK217" i="8"/>
  <c r="J159" i="8"/>
  <c r="J124" i="8"/>
  <c r="J225" i="8"/>
  <c r="J154" i="8"/>
  <c r="BK140" i="8"/>
  <c r="J220" i="8"/>
  <c r="J198" i="8"/>
  <c r="BK168" i="8"/>
  <c r="BK185" i="8"/>
  <c r="BK149" i="8"/>
  <c r="BK212" i="8"/>
  <c r="BK202" i="8"/>
  <c r="J188" i="8"/>
  <c r="BK161" i="8"/>
  <c r="BK123" i="8"/>
  <c r="BK201" i="8"/>
  <c r="J135" i="8"/>
  <c r="J179" i="8"/>
  <c r="J150" i="8"/>
  <c r="J188" i="9"/>
  <c r="J194" i="9"/>
  <c r="BK179" i="9"/>
  <c r="BK194" i="9"/>
  <c r="BK184" i="9"/>
  <c r="J177" i="9"/>
  <c r="J139" i="9"/>
  <c r="J141" i="9"/>
  <c r="BK163" i="9"/>
  <c r="BK153" i="9"/>
  <c r="J144" i="10"/>
  <c r="J151" i="10"/>
  <c r="J129" i="10"/>
  <c r="BK140" i="10"/>
  <c r="BK138" i="10"/>
  <c r="BK139" i="10"/>
  <c r="J138" i="10"/>
  <c r="J139" i="10"/>
  <c r="BK142" i="10"/>
  <c r="J124" i="10"/>
  <c r="BK125" i="11"/>
  <c r="J411" i="2"/>
  <c r="J345" i="2"/>
  <c r="BK308" i="2"/>
  <c r="BK162" i="2"/>
  <c r="BK371" i="2"/>
  <c r="J296" i="2"/>
  <c r="J182" i="2"/>
  <c r="J341" i="2"/>
  <c r="J317" i="2"/>
  <c r="BK319" i="2"/>
  <c r="BK298" i="2"/>
  <c r="BK208" i="2"/>
  <c r="J174" i="2"/>
  <c r="J375" i="2"/>
  <c r="BK345" i="2"/>
  <c r="J327" i="2"/>
  <c r="BK188" i="2"/>
  <c r="BK230" i="3"/>
  <c r="J196" i="3"/>
  <c r="J271" i="3"/>
  <c r="BK265" i="3"/>
  <c r="J239" i="3"/>
  <c r="J203" i="3"/>
  <c r="BK247" i="3"/>
  <c r="BK239" i="3"/>
  <c r="BK203" i="3"/>
  <c r="BK137" i="3"/>
  <c r="BK285" i="3"/>
  <c r="BK234" i="3"/>
  <c r="BK180" i="3"/>
  <c r="BK173" i="3"/>
  <c r="J190" i="4"/>
  <c r="J146" i="4"/>
  <c r="BK231" i="4"/>
  <c r="BK186" i="4"/>
  <c r="J225" i="4"/>
  <c r="BK219" i="4"/>
  <c r="J231" i="4"/>
  <c r="J217" i="5"/>
  <c r="BK132" i="5"/>
  <c r="BK208" i="5"/>
  <c r="J138" i="5"/>
  <c r="J248" i="6"/>
  <c r="J221" i="6"/>
  <c r="J211" i="6"/>
  <c r="J172" i="6"/>
  <c r="BK183" i="6"/>
  <c r="BK248" i="6"/>
  <c r="BK211" i="6"/>
  <c r="J189" i="6"/>
  <c r="J179" i="6"/>
  <c r="BK229" i="6"/>
  <c r="J236" i="6"/>
  <c r="J153" i="6"/>
  <c r="BK172" i="6"/>
  <c r="BK204" i="6"/>
  <c r="J239" i="6"/>
  <c r="BK187" i="6"/>
  <c r="BK135" i="6"/>
  <c r="J225" i="7"/>
  <c r="J128" i="7"/>
  <c r="BK142" i="7"/>
  <c r="J180" i="7"/>
  <c r="J207" i="7"/>
  <c r="BK146" i="7"/>
  <c r="J189" i="7"/>
  <c r="BK180" i="7"/>
  <c r="J151" i="7"/>
  <c r="J184" i="8"/>
  <c r="J139" i="8"/>
  <c r="J222" i="8"/>
  <c r="BK204" i="8"/>
  <c r="BK173" i="8"/>
  <c r="J145" i="8"/>
  <c r="BK234" i="8"/>
  <c r="BK196" i="8"/>
  <c r="BK233" i="8"/>
  <c r="BK218" i="8"/>
  <c r="J177" i="8"/>
  <c r="J144" i="8"/>
  <c r="J233" i="8"/>
  <c r="J155" i="8"/>
  <c r="J125" i="8"/>
  <c r="J197" i="8"/>
  <c r="J183" i="8"/>
  <c r="J176" i="8"/>
  <c r="J169" i="8"/>
  <c r="BK237" i="8"/>
  <c r="J164" i="8"/>
  <c r="J148" i="8"/>
  <c r="BK231" i="8"/>
  <c r="BK223" i="8"/>
  <c r="J210" i="8"/>
  <c r="J175" i="8"/>
  <c r="BK163" i="8"/>
  <c r="J203" i="9"/>
  <c r="J159" i="9"/>
  <c r="BK196" i="9"/>
  <c r="BK172" i="9"/>
  <c r="BK150" i="9"/>
  <c r="J134" i="9"/>
  <c r="BK174" i="9"/>
  <c r="J157" i="9"/>
  <c r="BK181" i="9"/>
  <c r="BK173" i="9"/>
  <c r="J151" i="9"/>
  <c r="BK122" i="9"/>
  <c r="J122" i="9"/>
  <c r="BK171" i="9"/>
  <c r="J161" i="9"/>
  <c r="BK136" i="9"/>
  <c r="BK180" i="9"/>
  <c r="BK146" i="9"/>
  <c r="BK137" i="9"/>
  <c r="BK134" i="9"/>
  <c r="J155" i="10"/>
  <c r="J160" i="10"/>
  <c r="BK150" i="10"/>
  <c r="J141" i="10"/>
  <c r="BK146" i="10"/>
  <c r="BK148" i="10"/>
  <c r="J149" i="10"/>
  <c r="J134" i="10"/>
  <c r="BK134" i="10"/>
  <c r="BK141" i="10"/>
  <c r="BK130" i="11"/>
  <c r="BK364" i="2"/>
  <c r="BK321" i="2"/>
  <c r="BK416" i="2"/>
  <c r="J364" i="2"/>
  <c r="BK327" i="2"/>
  <c r="BK375" i="2"/>
  <c r="J288" i="2"/>
  <c r="J270" i="2"/>
  <c r="J168" i="2"/>
  <c r="J330" i="2"/>
  <c r="J200" i="2"/>
  <c r="BK143" i="2"/>
  <c r="BK317" i="2"/>
  <c r="BK281" i="2"/>
  <c r="BK200" i="2"/>
  <c r="BK154" i="2"/>
  <c r="BK311" i="2"/>
  <c r="BK239" i="2"/>
  <c r="BK190" i="2"/>
  <c r="BK288" i="2"/>
  <c r="J221" i="2"/>
  <c r="BK262" i="3"/>
  <c r="J205" i="3"/>
  <c r="BK183" i="3"/>
  <c r="BK302" i="3"/>
  <c r="BK197" i="3"/>
  <c r="BK267" i="3"/>
  <c r="J243" i="3"/>
  <c r="J199" i="3"/>
  <c r="J150" i="3"/>
  <c r="BK253" i="3"/>
  <c r="BK303" i="3"/>
  <c r="J209" i="3"/>
  <c r="J156" i="3"/>
  <c r="J134" i="3"/>
  <c r="BK271" i="3"/>
  <c r="J222" i="3"/>
  <c r="BK148" i="4"/>
  <c r="J203" i="4"/>
  <c r="BK146" i="4"/>
  <c r="BK176" i="4"/>
  <c r="J162" i="4"/>
  <c r="BK174" i="4"/>
  <c r="BK198" i="4"/>
  <c r="BK159" i="4"/>
  <c r="J212" i="5"/>
  <c r="BK179" i="5"/>
  <c r="BK158" i="5"/>
  <c r="J200" i="5"/>
  <c r="BK183" i="5"/>
  <c r="BK218" i="5"/>
  <c r="BK171" i="5"/>
  <c r="BK126" i="5"/>
  <c r="J152" i="5"/>
  <c r="BK141" i="5"/>
  <c r="J132" i="5"/>
  <c r="BK233" i="6"/>
  <c r="BK215" i="6"/>
  <c r="J186" i="6"/>
  <c r="J246" i="6"/>
  <c r="BK165" i="6"/>
  <c r="BK221" i="6"/>
  <c r="J198" i="6"/>
  <c r="J178" i="6"/>
  <c r="BK210" i="7"/>
  <c r="J219" i="7"/>
  <c r="J160" i="7"/>
  <c r="J179" i="7"/>
  <c r="BK165" i="7"/>
  <c r="BK213" i="7"/>
  <c r="BK172" i="7"/>
  <c r="J186" i="7"/>
  <c r="BK154" i="7"/>
  <c r="J213" i="7"/>
  <c r="BK140" i="7"/>
  <c r="J168" i="7"/>
  <c r="BK168" i="7"/>
  <c r="BK201" i="7"/>
  <c r="J239" i="8"/>
  <c r="J126" i="8"/>
  <c r="BK128" i="8"/>
  <c r="BK230" i="8"/>
  <c r="BK225" i="8"/>
  <c r="J202" i="8"/>
  <c r="J173" i="8"/>
  <c r="J142" i="8"/>
  <c r="J163" i="8"/>
  <c r="BK147" i="8"/>
  <c r="BK241" i="8"/>
  <c r="J170" i="8"/>
  <c r="BK165" i="8"/>
  <c r="BK216" i="8"/>
  <c r="J200" i="8"/>
  <c r="BK146" i="8"/>
  <c r="BK240" i="8"/>
  <c r="J216" i="8"/>
  <c r="BK190" i="8"/>
  <c r="J130" i="8"/>
  <c r="J180" i="8"/>
  <c r="BK167" i="8"/>
  <c r="BK145" i="8"/>
  <c r="J202" i="9"/>
  <c r="J155" i="9"/>
  <c r="BK135" i="9"/>
  <c r="BK188" i="9"/>
  <c r="J164" i="9"/>
  <c r="BK128" i="9"/>
  <c r="J133" i="9"/>
  <c r="BK198" i="9"/>
  <c r="BK161" i="9"/>
  <c r="J138" i="9"/>
  <c r="J195" i="9"/>
  <c r="J166" i="9"/>
  <c r="J142" i="9"/>
  <c r="BK193" i="9"/>
  <c r="BK133" i="9"/>
  <c r="J165" i="9"/>
  <c r="BK125" i="9"/>
  <c r="BK177" i="9"/>
  <c r="BK152" i="10"/>
  <c r="J154" i="10"/>
  <c r="BK124" i="10"/>
  <c r="J158" i="10"/>
  <c r="BK133" i="10"/>
  <c r="BK129" i="10"/>
  <c r="BK132" i="11"/>
  <c r="BK387" i="2"/>
  <c r="BK332" i="2"/>
  <c r="BK269" i="2"/>
  <c r="BK223" i="2"/>
  <c r="J154" i="2"/>
  <c r="J347" i="2"/>
  <c r="J292" i="2"/>
  <c r="BK243" i="2"/>
  <c r="BK413" i="2"/>
  <c r="BK339" i="2"/>
  <c r="BK263" i="2"/>
  <c r="BK313" i="2"/>
  <c r="BK221" i="2"/>
  <c r="BK192" i="2"/>
  <c r="J400" i="2"/>
  <c r="J339" i="2"/>
  <c r="BK253" i="2"/>
  <c r="BK292" i="2"/>
  <c r="J241" i="2"/>
  <c r="J208" i="2"/>
  <c r="J343" i="2"/>
  <c r="BK218" i="2"/>
  <c r="BK168" i="2"/>
  <c r="AS94" i="1"/>
  <c r="BK241" i="2"/>
  <c r="J156" i="2"/>
  <c r="BK199" i="2"/>
  <c r="BK281" i="3"/>
  <c r="J219" i="3"/>
  <c r="J170" i="3"/>
  <c r="BK205" i="3"/>
  <c r="J275" i="3"/>
  <c r="BK236" i="3"/>
  <c r="J174" i="3"/>
  <c r="J189" i="3"/>
  <c r="J226" i="3"/>
  <c r="BK189" i="3"/>
  <c r="J295" i="3"/>
  <c r="J230" i="3"/>
  <c r="BK213" i="3"/>
  <c r="BK131" i="3"/>
  <c r="BK222" i="4"/>
  <c r="J234" i="4"/>
  <c r="BK162" i="4"/>
  <c r="J215" i="4"/>
  <c r="BK163" i="4"/>
  <c r="J226" i="4"/>
  <c r="J232" i="4"/>
  <c r="J150" i="4"/>
  <c r="BK166" i="4"/>
  <c r="BK132" i="4"/>
  <c r="J152" i="4"/>
  <c r="BK158" i="4"/>
  <c r="J164" i="4"/>
  <c r="BK204" i="5"/>
  <c r="BK196" i="5"/>
  <c r="BK140" i="6"/>
  <c r="J204" i="6"/>
  <c r="BK177" i="6"/>
  <c r="J167" i="6"/>
  <c r="BK202" i="6"/>
  <c r="BK174" i="6"/>
  <c r="J177" i="6"/>
  <c r="BK217" i="6"/>
  <c r="BK137" i="6"/>
  <c r="BK209" i="6"/>
  <c r="J183" i="6"/>
  <c r="J213" i="8"/>
  <c r="J161" i="8"/>
  <c r="BK206" i="8"/>
  <c r="J152" i="8"/>
  <c r="BK209" i="8"/>
  <c r="BK200" i="8"/>
  <c r="BK188" i="8"/>
  <c r="J156" i="8"/>
  <c r="BK220" i="8"/>
  <c r="J199" i="8"/>
  <c r="BK125" i="8"/>
  <c r="BK227" i="8"/>
  <c r="BK152" i="8"/>
  <c r="BK137" i="8"/>
  <c r="BK127" i="8"/>
  <c r="J178" i="8"/>
  <c r="BK150" i="8"/>
  <c r="J232" i="8"/>
  <c r="J168" i="8"/>
  <c r="BK141" i="8"/>
  <c r="BK179" i="8"/>
  <c r="BK180" i="8"/>
  <c r="J149" i="8"/>
  <c r="BK239" i="8"/>
  <c r="J231" i="8"/>
  <c r="BK213" i="8"/>
  <c r="J190" i="8"/>
  <c r="J165" i="8"/>
  <c r="BK204" i="9"/>
  <c r="J144" i="9"/>
  <c r="J204" i="9"/>
  <c r="J190" i="9"/>
  <c r="BK167" i="9"/>
  <c r="BK141" i="9"/>
  <c r="BK147" i="9"/>
  <c r="J152" i="9"/>
  <c r="J137" i="9"/>
  <c r="J182" i="9"/>
  <c r="BK164" i="9"/>
  <c r="J135" i="9"/>
  <c r="J187" i="9"/>
  <c r="BK159" i="9"/>
  <c r="BK190" i="9"/>
  <c r="BK187" i="9"/>
  <c r="BK144" i="9"/>
  <c r="J198" i="9"/>
  <c r="J167" i="9"/>
  <c r="BK158" i="9"/>
  <c r="BK138" i="9"/>
  <c r="BK178" i="9"/>
  <c r="BK149" i="10"/>
  <c r="BK132" i="10"/>
  <c r="J128" i="10"/>
  <c r="J130" i="10"/>
  <c r="J135" i="10"/>
  <c r="J126" i="10"/>
  <c r="J143" i="10"/>
  <c r="J132" i="11"/>
  <c r="J131" i="11" s="1"/>
  <c r="BK245" i="2"/>
  <c r="J394" i="2"/>
  <c r="J325" i="2"/>
  <c r="J245" i="2"/>
  <c r="J415" i="2"/>
  <c r="J367" i="2"/>
  <c r="J247" i="2"/>
  <c r="J311" i="2"/>
  <c r="BK214" i="2"/>
  <c r="BK186" i="2"/>
  <c r="J413" i="2"/>
  <c r="BK351" i="2"/>
  <c r="J386" i="2"/>
  <c r="J284" i="2"/>
  <c r="J229" i="2"/>
  <c r="J162" i="2"/>
  <c r="J231" i="2"/>
  <c r="BK158" i="2"/>
  <c r="BK343" i="2"/>
  <c r="BK227" i="2"/>
  <c r="J164" i="2"/>
  <c r="J313" i="2"/>
  <c r="J264" i="2"/>
  <c r="J158" i="2"/>
  <c r="BK205" i="2"/>
  <c r="BK180" i="2"/>
  <c r="J234" i="3"/>
  <c r="BK190" i="3"/>
  <c r="BK275" i="3"/>
  <c r="J190" i="3"/>
  <c r="BK243" i="3"/>
  <c r="BK291" i="3"/>
  <c r="J285" i="3"/>
  <c r="J159" i="3"/>
  <c r="J236" i="3"/>
  <c r="BK246" i="3"/>
  <c r="BK147" i="3"/>
  <c r="BK259" i="3"/>
  <c r="J183" i="3"/>
  <c r="BK174" i="3"/>
  <c r="BK167" i="3"/>
  <c r="BK234" i="4"/>
  <c r="J217" i="4"/>
  <c r="J158" i="4"/>
  <c r="BK161" i="4"/>
  <c r="J181" i="4"/>
  <c r="BK215" i="4"/>
  <c r="BK147" i="4"/>
  <c r="BK183" i="4"/>
  <c r="BK224" i="4"/>
  <c r="BK139" i="4"/>
  <c r="BK155" i="4"/>
  <c r="J143" i="4"/>
  <c r="J156" i="4"/>
  <c r="BK192" i="5"/>
  <c r="BK188" i="5"/>
  <c r="J204" i="5"/>
  <c r="BK169" i="5"/>
  <c r="J183" i="5"/>
  <c r="J208" i="5"/>
  <c r="J141" i="5"/>
  <c r="BK212" i="5"/>
  <c r="J129" i="5"/>
  <c r="BK225" i="6"/>
  <c r="BK213" i="6"/>
  <c r="BK179" i="6"/>
  <c r="BK155" i="6"/>
  <c r="BK153" i="6"/>
  <c r="J243" i="6"/>
  <c r="J192" i="6"/>
  <c r="BK147" i="6"/>
  <c r="J165" i="6"/>
  <c r="BK189" i="6"/>
  <c r="BK188" i="6"/>
  <c r="BK133" i="6"/>
  <c r="BK219" i="6"/>
  <c r="J190" i="6"/>
  <c r="J225" i="6"/>
  <c r="J195" i="6"/>
  <c r="J133" i="6"/>
  <c r="J172" i="7"/>
  <c r="J141" i="7"/>
  <c r="J176" i="7"/>
  <c r="BK224" i="7"/>
  <c r="BK198" i="7"/>
  <c r="BK151" i="7"/>
  <c r="J204" i="7"/>
  <c r="J201" i="7"/>
  <c r="BK204" i="7"/>
  <c r="BK179" i="7"/>
  <c r="BK183" i="8"/>
  <c r="BK133" i="8"/>
  <c r="BK238" i="8"/>
  <c r="J234" i="8"/>
  <c r="BK189" i="8"/>
  <c r="BK143" i="8"/>
  <c r="J134" i="8"/>
  <c r="BK221" i="8"/>
  <c r="BK219" i="8"/>
  <c r="J218" i="8"/>
  <c r="J215" i="8"/>
  <c r="BK181" i="8"/>
  <c r="J223" i="8"/>
  <c r="BK214" i="8"/>
  <c r="BK195" i="8"/>
  <c r="J172" i="8"/>
  <c r="J128" i="8"/>
  <c r="BK174" i="8"/>
  <c r="J141" i="8"/>
  <c r="BK130" i="8"/>
  <c r="BK222" i="8"/>
  <c r="J201" i="8"/>
  <c r="BK176" i="8"/>
  <c r="BK194" i="8"/>
  <c r="J160" i="8"/>
  <c r="J140" i="8"/>
  <c r="J240" i="8"/>
  <c r="J203" i="8"/>
  <c r="J194" i="8"/>
  <c r="BK186" i="8"/>
  <c r="BK158" i="8"/>
  <c r="J157" i="8"/>
  <c r="J227" i="8"/>
  <c r="J136" i="8"/>
  <c r="J205" i="8"/>
  <c r="J166" i="8"/>
  <c r="BK126" i="8"/>
  <c r="J185" i="9"/>
  <c r="BK140" i="9"/>
  <c r="BK201" i="9"/>
  <c r="J162" i="9"/>
  <c r="J145" i="9"/>
  <c r="J172" i="9"/>
  <c r="J154" i="9"/>
  <c r="BK148" i="9"/>
  <c r="BK192" i="9"/>
  <c r="BK155" i="9"/>
  <c r="J131" i="9"/>
  <c r="J129" i="9"/>
  <c r="J192" i="9"/>
  <c r="J173" i="9"/>
  <c r="BK126" i="9"/>
  <c r="J132" i="9"/>
  <c r="J153" i="9"/>
  <c r="BK191" i="9"/>
  <c r="BK166" i="9"/>
  <c r="J168" i="9"/>
  <c r="BK186" i="9"/>
  <c r="J148" i="10"/>
  <c r="J157" i="10"/>
  <c r="BK145" i="10"/>
  <c r="J145" i="10"/>
  <c r="BK155" i="10"/>
  <c r="J132" i="10"/>
  <c r="BK143" i="10"/>
  <c r="J133" i="10"/>
  <c r="BK147" i="10"/>
  <c r="BK144" i="10"/>
  <c r="J128" i="11"/>
  <c r="J127" i="11" s="1"/>
  <c r="J124" i="11"/>
  <c r="BK124" i="11"/>
  <c r="J409" i="2"/>
  <c r="BK334" i="2"/>
  <c r="BK284" i="2"/>
  <c r="BK235" i="2"/>
  <c r="BK164" i="2"/>
  <c r="BK400" i="2"/>
  <c r="BK359" i="2"/>
  <c r="BK278" i="2"/>
  <c r="BK184" i="2"/>
  <c r="J361" i="2"/>
  <c r="BK330" i="2"/>
  <c r="J143" i="2"/>
  <c r="J223" i="2"/>
  <c r="BK182" i="2"/>
  <c r="BK361" i="2"/>
  <c r="BK325" i="2"/>
  <c r="BK323" i="2"/>
  <c r="J239" i="2"/>
  <c r="BK156" i="2"/>
  <c r="J281" i="2"/>
  <c r="BK160" i="2"/>
  <c r="BK367" i="2"/>
  <c r="J205" i="2"/>
  <c r="J160" i="2"/>
  <c r="BK304" i="2"/>
  <c r="J249" i="2"/>
  <c r="J192" i="2"/>
  <c r="BK409" i="2"/>
  <c r="BK135" i="2"/>
  <c r="BK141" i="2"/>
  <c r="BK209" i="3"/>
  <c r="BK295" i="3"/>
  <c r="J193" i="3"/>
  <c r="BK250" i="3"/>
  <c r="J141" i="3"/>
  <c r="BK256" i="3"/>
  <c r="J259" i="3"/>
  <c r="J186" i="3"/>
  <c r="J303" i="3"/>
  <c r="J173" i="3"/>
  <c r="J230" i="4"/>
  <c r="BK232" i="4"/>
  <c r="J176" i="4"/>
  <c r="BK220" i="4"/>
  <c r="J132" i="4"/>
  <c r="J220" i="4"/>
  <c r="BK135" i="4"/>
  <c r="J157" i="4"/>
  <c r="J207" i="4"/>
  <c r="BK143" i="4"/>
  <c r="BK190" i="4"/>
  <c r="J159" i="4"/>
  <c r="BK150" i="4"/>
  <c r="J196" i="5"/>
  <c r="J144" i="5"/>
  <c r="J169" i="5"/>
  <c r="J146" i="6"/>
  <c r="BK246" i="6"/>
  <c r="BK195" i="6"/>
  <c r="J140" i="6"/>
  <c r="J181" i="6"/>
  <c r="BK243" i="6"/>
  <c r="J206" i="6"/>
  <c r="BK223" i="6"/>
  <c r="BK162" i="6"/>
  <c r="BK195" i="7"/>
  <c r="J169" i="7"/>
  <c r="J198" i="7"/>
  <c r="J162" i="7"/>
  <c r="J154" i="7"/>
  <c r="J165" i="7"/>
  <c r="J140" i="7"/>
  <c r="J148" i="7"/>
  <c r="J195" i="7"/>
  <c r="BK160" i="7"/>
  <c r="J135" i="7"/>
  <c r="BK144" i="8"/>
  <c r="BK208" i="8"/>
  <c r="BK199" i="8"/>
  <c r="J158" i="8"/>
  <c r="BK136" i="8"/>
  <c r="BK193" i="8"/>
  <c r="J147" i="8"/>
  <c r="J123" i="8"/>
  <c r="BK226" i="8"/>
  <c r="BK162" i="8"/>
  <c r="BK142" i="8"/>
  <c r="J214" i="8"/>
  <c r="BK159" i="8"/>
  <c r="BK135" i="8"/>
  <c r="J151" i="8"/>
  <c r="J127" i="8"/>
  <c r="BK198" i="8"/>
  <c r="J186" i="8"/>
  <c r="J196" i="8"/>
  <c r="J171" i="8"/>
  <c r="BK177" i="8"/>
  <c r="J237" i="8"/>
  <c r="BK192" i="8"/>
  <c r="BK153" i="8"/>
  <c r="J197" i="9"/>
  <c r="J146" i="9"/>
  <c r="BK199" i="9"/>
  <c r="BK165" i="9"/>
  <c r="J148" i="9"/>
  <c r="BK151" i="9"/>
  <c r="J199" i="9"/>
  <c r="J174" i="9"/>
  <c r="BK149" i="9"/>
  <c r="BK197" i="9"/>
  <c r="J180" i="9"/>
  <c r="BK168" i="9"/>
  <c r="BK202" i="9"/>
  <c r="BK175" i="9"/>
  <c r="BK176" i="9"/>
  <c r="J130" i="9"/>
  <c r="BK139" i="9"/>
  <c r="BK154" i="9"/>
  <c r="J136" i="9"/>
  <c r="J158" i="9"/>
  <c r="J150" i="10"/>
  <c r="J159" i="10"/>
  <c r="BK125" i="10"/>
  <c r="J137" i="10"/>
  <c r="BK158" i="10"/>
  <c r="J147" i="10"/>
  <c r="BK153" i="10"/>
  <c r="J136" i="10"/>
  <c r="J130" i="11"/>
  <c r="J129" i="11" s="1"/>
  <c r="BK216" i="2"/>
  <c r="J141" i="2"/>
  <c r="BK315" i="2"/>
  <c r="J176" i="2"/>
  <c r="J323" i="2"/>
  <c r="J253" i="2"/>
  <c r="J135" i="2"/>
  <c r="BK203" i="2"/>
  <c r="J218" i="2"/>
  <c r="J247" i="3"/>
  <c r="J164" i="3"/>
  <c r="J291" i="3"/>
  <c r="BK219" i="3"/>
  <c r="J152" i="3"/>
  <c r="BK134" i="3"/>
  <c r="J262" i="3"/>
  <c r="BK152" i="3"/>
  <c r="BK304" i="3"/>
  <c r="J213" i="3"/>
  <c r="J180" i="3"/>
  <c r="J147" i="3"/>
  <c r="BK229" i="4"/>
  <c r="BK194" i="4"/>
  <c r="BK152" i="4"/>
  <c r="BK230" i="4"/>
  <c r="J194" i="4"/>
  <c r="BK207" i="4"/>
  <c r="BK211" i="4"/>
  <c r="J222" i="4"/>
  <c r="BK227" i="4"/>
  <c r="J148" i="4"/>
  <c r="BK172" i="4"/>
  <c r="J179" i="4"/>
  <c r="J186" i="4"/>
  <c r="J218" i="5"/>
  <c r="BK162" i="5"/>
  <c r="J159" i="5"/>
  <c r="J149" i="5"/>
  <c r="BK138" i="5"/>
  <c r="J166" i="5"/>
  <c r="J179" i="5"/>
  <c r="BK129" i="5"/>
  <c r="J229" i="6"/>
  <c r="J209" i="6"/>
  <c r="J174" i="6"/>
  <c r="J159" i="6"/>
  <c r="J151" i="6"/>
  <c r="BK198" i="6"/>
  <c r="J143" i="6"/>
  <c r="BK231" i="6"/>
  <c r="BK186" i="6"/>
  <c r="J135" i="6"/>
  <c r="J231" i="6"/>
  <c r="J170" i="6"/>
  <c r="J213" i="6"/>
  <c r="BK190" i="6"/>
  <c r="BK149" i="6"/>
  <c r="BK186" i="7"/>
  <c r="BK148" i="7"/>
  <c r="BK192" i="7"/>
  <c r="BK141" i="7"/>
  <c r="J210" i="7"/>
  <c r="J131" i="7"/>
  <c r="BK162" i="7"/>
  <c r="J224" i="7"/>
  <c r="J192" i="7"/>
  <c r="BK207" i="7"/>
  <c r="BK129" i="8"/>
  <c r="J236" i="8"/>
  <c r="J204" i="8"/>
  <c r="BK170" i="8"/>
  <c r="J137" i="8"/>
  <c r="BK229" i="8"/>
  <c r="J193" i="8"/>
  <c r="J182" i="8"/>
  <c r="J238" i="8"/>
  <c r="J212" i="8"/>
  <c r="BK197" i="8"/>
  <c r="BK160" i="8"/>
  <c r="J219" i="8"/>
  <c r="BK148" i="8"/>
  <c r="BK131" i="8"/>
  <c r="J229" i="8"/>
  <c r="BK205" i="8"/>
  <c r="BK155" i="8"/>
  <c r="BK134" i="8"/>
  <c r="J187" i="8"/>
  <c r="BK157" i="8"/>
  <c r="J133" i="8"/>
  <c r="J211" i="8"/>
  <c r="J174" i="8"/>
  <c r="J153" i="8"/>
  <c r="BK139" i="8"/>
  <c r="J167" i="8"/>
  <c r="J230" i="8"/>
  <c r="J207" i="8"/>
  <c r="BK169" i="8"/>
  <c r="J138" i="8"/>
  <c r="J179" i="9"/>
  <c r="J124" i="9"/>
  <c r="J189" i="9"/>
  <c r="J163" i="9"/>
  <c r="BK127" i="9"/>
  <c r="J127" i="9"/>
  <c r="BK162" i="9"/>
  <c r="J143" i="9"/>
  <c r="J176" i="9"/>
  <c r="BK157" i="9"/>
  <c r="BK129" i="9"/>
  <c r="J186" i="9"/>
  <c r="BK160" i="9"/>
  <c r="J193" i="9"/>
  <c r="J170" i="9"/>
  <c r="J175" i="9"/>
  <c r="J126" i="9"/>
  <c r="BK169" i="9"/>
  <c r="J156" i="9"/>
  <c r="J147" i="9"/>
  <c r="BK182" i="9"/>
  <c r="J146" i="10"/>
  <c r="BK154" i="10"/>
  <c r="J125" i="10"/>
  <c r="BK136" i="10"/>
  <c r="BK151" i="10"/>
  <c r="BK130" i="10"/>
  <c r="BK128" i="10"/>
  <c r="BK137" i="10"/>
  <c r="BK128" i="11"/>
  <c r="J123" i="11" l="1"/>
  <c r="J122" i="11"/>
  <c r="R122" i="11"/>
  <c r="R121" i="11" s="1"/>
  <c r="T122" i="11"/>
  <c r="T121" i="11" s="1"/>
  <c r="P122" i="11"/>
  <c r="P121" i="11" s="1"/>
  <c r="AU104" i="1" s="1"/>
  <c r="R137" i="2"/>
  <c r="P198" i="2"/>
  <c r="T207" i="2"/>
  <c r="BK297" i="2"/>
  <c r="J297" i="2"/>
  <c r="J107" i="2" s="1"/>
  <c r="R342" i="2"/>
  <c r="P410" i="2"/>
  <c r="T130" i="3"/>
  <c r="T129" i="3"/>
  <c r="BK151" i="3"/>
  <c r="J151" i="3" s="1"/>
  <c r="J101" i="3" s="1"/>
  <c r="P208" i="3"/>
  <c r="P266" i="3"/>
  <c r="P138" i="4"/>
  <c r="P167" i="4"/>
  <c r="BK202" i="4"/>
  <c r="J202" i="4"/>
  <c r="J106" i="4" s="1"/>
  <c r="R216" i="4"/>
  <c r="R128" i="5"/>
  <c r="P170" i="5"/>
  <c r="BK216" i="5"/>
  <c r="J216" i="5"/>
  <c r="J103" i="5" s="1"/>
  <c r="BK148" i="6"/>
  <c r="J148" i="6"/>
  <c r="J100" i="6" s="1"/>
  <c r="BK191" i="6"/>
  <c r="J191" i="6"/>
  <c r="J105" i="6" s="1"/>
  <c r="R216" i="6"/>
  <c r="T242" i="6"/>
  <c r="R139" i="7"/>
  <c r="BK185" i="7"/>
  <c r="J185" i="7" s="1"/>
  <c r="J104" i="7" s="1"/>
  <c r="T122" i="8"/>
  <c r="T224" i="8"/>
  <c r="P151" i="2"/>
  <c r="R198" i="2"/>
  <c r="P230" i="2"/>
  <c r="BK318" i="2"/>
  <c r="J318" i="2" s="1"/>
  <c r="J108" i="2" s="1"/>
  <c r="T342" i="2"/>
  <c r="T410" i="2"/>
  <c r="R151" i="3"/>
  <c r="BK198" i="3"/>
  <c r="J198" i="3"/>
  <c r="J103" i="3"/>
  <c r="R235" i="3"/>
  <c r="P131" i="4"/>
  <c r="P130" i="4" s="1"/>
  <c r="R145" i="4"/>
  <c r="T154" i="4"/>
  <c r="R202" i="4"/>
  <c r="P125" i="5"/>
  <c r="T128" i="5"/>
  <c r="R187" i="5"/>
  <c r="P132" i="6"/>
  <c r="T132" i="6"/>
  <c r="P176" i="6"/>
  <c r="R199" i="6"/>
  <c r="P232" i="6"/>
  <c r="R127" i="7"/>
  <c r="R126" i="7" s="1"/>
  <c r="BK161" i="7"/>
  <c r="J161" i="7"/>
  <c r="J102" i="7"/>
  <c r="P223" i="7"/>
  <c r="BK224" i="8"/>
  <c r="J224" i="8" s="1"/>
  <c r="J99" i="8" s="1"/>
  <c r="BK240" i="2"/>
  <c r="J240" i="2"/>
  <c r="J106" i="2" s="1"/>
  <c r="R297" i="2"/>
  <c r="T376" i="2"/>
  <c r="R163" i="3"/>
  <c r="T198" i="3"/>
  <c r="T208" i="3"/>
  <c r="BK301" i="3"/>
  <c r="J301" i="3" s="1"/>
  <c r="J108" i="3" s="1"/>
  <c r="T131" i="4"/>
  <c r="BK167" i="4"/>
  <c r="J167" i="4" s="1"/>
  <c r="J104" i="4" s="1"/>
  <c r="P202" i="4"/>
  <c r="P216" i="4"/>
  <c r="BK128" i="5"/>
  <c r="J128" i="5" s="1"/>
  <c r="J99" i="5" s="1"/>
  <c r="P187" i="5"/>
  <c r="P216" i="5"/>
  <c r="BK136" i="6"/>
  <c r="J136" i="6"/>
  <c r="J99" i="6" s="1"/>
  <c r="R176" i="6"/>
  <c r="R131" i="6" s="1"/>
  <c r="T185" i="6"/>
  <c r="BK216" i="6"/>
  <c r="J216" i="6" s="1"/>
  <c r="J107" i="6" s="1"/>
  <c r="P242" i="6"/>
  <c r="P127" i="7"/>
  <c r="P126" i="7"/>
  <c r="T161" i="7"/>
  <c r="BK121" i="10"/>
  <c r="BK151" i="2"/>
  <c r="R207" i="2"/>
  <c r="T230" i="2"/>
  <c r="P297" i="2"/>
  <c r="R376" i="2"/>
  <c r="P163" i="3"/>
  <c r="R198" i="3"/>
  <c r="P235" i="3"/>
  <c r="T301" i="3"/>
  <c r="BK131" i="4"/>
  <c r="J131" i="4" s="1"/>
  <c r="J98" i="4" s="1"/>
  <c r="BK145" i="4"/>
  <c r="J145" i="4" s="1"/>
  <c r="J100" i="4" s="1"/>
  <c r="R167" i="4"/>
  <c r="T202" i="4"/>
  <c r="T223" i="4"/>
  <c r="R125" i="5"/>
  <c r="P145" i="5"/>
  <c r="T187" i="5"/>
  <c r="P148" i="6"/>
  <c r="T191" i="6"/>
  <c r="P139" i="7"/>
  <c r="P185" i="7"/>
  <c r="P228" i="8"/>
  <c r="R121" i="9"/>
  <c r="R156" i="10"/>
  <c r="BK137" i="2"/>
  <c r="J137" i="2" s="1"/>
  <c r="J99" i="2" s="1"/>
  <c r="BK198" i="2"/>
  <c r="J198" i="2"/>
  <c r="J101" i="2"/>
  <c r="T198" i="2"/>
  <c r="T240" i="2"/>
  <c r="T318" i="2"/>
  <c r="BK376" i="2"/>
  <c r="J376" i="2"/>
  <c r="J110" i="2"/>
  <c r="R410" i="2"/>
  <c r="BK130" i="3"/>
  <c r="BK129" i="3"/>
  <c r="BK146" i="3"/>
  <c r="J146" i="3"/>
  <c r="J100" i="3"/>
  <c r="R146" i="3"/>
  <c r="T151" i="3"/>
  <c r="P198" i="3"/>
  <c r="R208" i="3"/>
  <c r="T266" i="3"/>
  <c r="BK138" i="4"/>
  <c r="J138" i="4" s="1"/>
  <c r="J99" i="4" s="1"/>
  <c r="R154" i="4"/>
  <c r="P189" i="4"/>
  <c r="R223" i="4"/>
  <c r="R132" i="6"/>
  <c r="R136" i="6"/>
  <c r="T176" i="6"/>
  <c r="R185" i="6"/>
  <c r="T199" i="6"/>
  <c r="BK232" i="6"/>
  <c r="J232" i="6" s="1"/>
  <c r="J108" i="6" s="1"/>
  <c r="R147" i="7"/>
  <c r="T228" i="8"/>
  <c r="T121" i="9"/>
  <c r="P121" i="10"/>
  <c r="BK121" i="9"/>
  <c r="J121" i="9" s="1"/>
  <c r="J98" i="9" s="1"/>
  <c r="R151" i="2"/>
  <c r="BK207" i="2"/>
  <c r="J207" i="2"/>
  <c r="J104" i="2" s="1"/>
  <c r="BK230" i="2"/>
  <c r="J230" i="2" s="1"/>
  <c r="J105" i="2" s="1"/>
  <c r="R318" i="2"/>
  <c r="P130" i="3"/>
  <c r="P129" i="3"/>
  <c r="T163" i="3"/>
  <c r="BK235" i="3"/>
  <c r="J235" i="3"/>
  <c r="J106" i="3" s="1"/>
  <c r="R301" i="3"/>
  <c r="R138" i="4"/>
  <c r="P154" i="4"/>
  <c r="T189" i="4"/>
  <c r="BK216" i="4"/>
  <c r="J216" i="4" s="1"/>
  <c r="J107" i="4" s="1"/>
  <c r="R145" i="5"/>
  <c r="BK187" i="5"/>
  <c r="J187" i="5" s="1"/>
  <c r="J102" i="5" s="1"/>
  <c r="R216" i="5"/>
  <c r="BK132" i="6"/>
  <c r="J132" i="6"/>
  <c r="J98" i="6" s="1"/>
  <c r="T136" i="6"/>
  <c r="P199" i="6"/>
  <c r="R232" i="6"/>
  <c r="BK139" i="7"/>
  <c r="BK138" i="7" s="1"/>
  <c r="J138" i="7" s="1"/>
  <c r="J99" i="7" s="1"/>
  <c r="J139" i="7"/>
  <c r="J100" i="7" s="1"/>
  <c r="P161" i="7"/>
  <c r="BK223" i="7"/>
  <c r="J223" i="7" s="1"/>
  <c r="J105" i="7" s="1"/>
  <c r="P122" i="8"/>
  <c r="P121" i="8" s="1"/>
  <c r="P120" i="8" s="1"/>
  <c r="AU101" i="1" s="1"/>
  <c r="R200" i="9"/>
  <c r="R121" i="10"/>
  <c r="R120" i="10"/>
  <c r="R119" i="10" s="1"/>
  <c r="T151" i="2"/>
  <c r="P207" i="2"/>
  <c r="R230" i="2"/>
  <c r="P318" i="2"/>
  <c r="P376" i="2"/>
  <c r="P151" i="3"/>
  <c r="T235" i="3"/>
  <c r="P301" i="3"/>
  <c r="P145" i="4"/>
  <c r="T167" i="4"/>
  <c r="P223" i="4"/>
  <c r="BK125" i="5"/>
  <c r="J125" i="5"/>
  <c r="J98" i="5" s="1"/>
  <c r="BK145" i="5"/>
  <c r="J145" i="5"/>
  <c r="J100" i="5" s="1"/>
  <c r="T148" i="6"/>
  <c r="T131" i="6" s="1"/>
  <c r="BK199" i="6"/>
  <c r="T232" i="6"/>
  <c r="T127" i="7"/>
  <c r="T126" i="7" s="1"/>
  <c r="R161" i="7"/>
  <c r="R223" i="7"/>
  <c r="P224" i="8"/>
  <c r="T200" i="9"/>
  <c r="BK156" i="10"/>
  <c r="J156" i="10" s="1"/>
  <c r="J99" i="10" s="1"/>
  <c r="P137" i="2"/>
  <c r="R240" i="2"/>
  <c r="BK342" i="2"/>
  <c r="J342" i="2" s="1"/>
  <c r="J109" i="2" s="1"/>
  <c r="BK163" i="3"/>
  <c r="J163" i="3" s="1"/>
  <c r="J102" i="3" s="1"/>
  <c r="R266" i="3"/>
  <c r="T138" i="4"/>
  <c r="BK154" i="4"/>
  <c r="J154" i="4"/>
  <c r="J103" i="4" s="1"/>
  <c r="R189" i="4"/>
  <c r="T216" i="4"/>
  <c r="P128" i="5"/>
  <c r="BK170" i="5"/>
  <c r="J170" i="5"/>
  <c r="J101" i="5" s="1"/>
  <c r="R170" i="5"/>
  <c r="T216" i="5"/>
  <c r="P136" i="6"/>
  <c r="P131" i="6" s="1"/>
  <c r="BK176" i="6"/>
  <c r="J176" i="6" s="1"/>
  <c r="J101" i="6" s="1"/>
  <c r="P185" i="6"/>
  <c r="R191" i="6"/>
  <c r="T216" i="6"/>
  <c r="BK242" i="6"/>
  <c r="J242" i="6" s="1"/>
  <c r="J109" i="6" s="1"/>
  <c r="BK127" i="7"/>
  <c r="J127" i="7" s="1"/>
  <c r="J98" i="7" s="1"/>
  <c r="T139" i="7"/>
  <c r="T185" i="7"/>
  <c r="R122" i="8"/>
  <c r="R224" i="8"/>
  <c r="BK200" i="9"/>
  <c r="J200" i="9" s="1"/>
  <c r="J99" i="9" s="1"/>
  <c r="T156" i="10"/>
  <c r="R148" i="6"/>
  <c r="BK185" i="6"/>
  <c r="J185" i="6" s="1"/>
  <c r="J104" i="6" s="1"/>
  <c r="P191" i="6"/>
  <c r="P216" i="6"/>
  <c r="R242" i="6"/>
  <c r="BK147" i="7"/>
  <c r="J147" i="7" s="1"/>
  <c r="J101" i="7" s="1"/>
  <c r="R185" i="7"/>
  <c r="BK122" i="8"/>
  <c r="J122" i="8" s="1"/>
  <c r="J98" i="8" s="1"/>
  <c r="BK121" i="8"/>
  <c r="BK120" i="8" s="1"/>
  <c r="J120" i="8" s="1"/>
  <c r="BK228" i="8"/>
  <c r="J228" i="8"/>
  <c r="J100" i="8"/>
  <c r="P121" i="9"/>
  <c r="P156" i="10"/>
  <c r="T137" i="2"/>
  <c r="P240" i="2"/>
  <c r="T297" i="2"/>
  <c r="P342" i="2"/>
  <c r="BK410" i="2"/>
  <c r="J410" i="2" s="1"/>
  <c r="J111" i="2" s="1"/>
  <c r="R130" i="3"/>
  <c r="R129" i="3"/>
  <c r="P146" i="3"/>
  <c r="P145" i="3" s="1"/>
  <c r="T146" i="3"/>
  <c r="T145" i="3" s="1"/>
  <c r="BK208" i="3"/>
  <c r="J208" i="3"/>
  <c r="J105" i="3" s="1"/>
  <c r="BK266" i="3"/>
  <c r="J266" i="3"/>
  <c r="J107" i="3" s="1"/>
  <c r="R131" i="4"/>
  <c r="R130" i="4" s="1"/>
  <c r="T145" i="4"/>
  <c r="BK189" i="4"/>
  <c r="J189" i="4" s="1"/>
  <c r="J105" i="4" s="1"/>
  <c r="BK223" i="4"/>
  <c r="J223" i="4"/>
  <c r="J108" i="4" s="1"/>
  <c r="T125" i="5"/>
  <c r="T145" i="5"/>
  <c r="T170" i="5"/>
  <c r="P147" i="7"/>
  <c r="T147" i="7"/>
  <c r="T223" i="7"/>
  <c r="R228" i="8"/>
  <c r="P200" i="9"/>
  <c r="T121" i="10"/>
  <c r="T120" i="10"/>
  <c r="T119" i="10"/>
  <c r="BK204" i="2"/>
  <c r="J204" i="2" s="1"/>
  <c r="J102" i="2" s="1"/>
  <c r="BK247" i="6"/>
  <c r="J247" i="6" s="1"/>
  <c r="J110" i="6" s="1"/>
  <c r="BK151" i="4"/>
  <c r="J151" i="4" s="1"/>
  <c r="J101" i="4" s="1"/>
  <c r="BK204" i="3"/>
  <c r="J204" i="3"/>
  <c r="J104" i="3"/>
  <c r="BK417" i="2"/>
  <c r="J417" i="2" s="1"/>
  <c r="J112" i="2" s="1"/>
  <c r="BK182" i="6"/>
  <c r="J182" i="6" s="1"/>
  <c r="J102" i="6" s="1"/>
  <c r="BK134" i="2"/>
  <c r="J134" i="2" s="1"/>
  <c r="J98" i="2" s="1"/>
  <c r="BK233" i="4"/>
  <c r="J233" i="4" s="1"/>
  <c r="J109" i="4" s="1"/>
  <c r="BK129" i="11"/>
  <c r="BK127" i="11"/>
  <c r="BK181" i="7"/>
  <c r="J181" i="7"/>
  <c r="J103" i="7"/>
  <c r="BK123" i="11"/>
  <c r="BK131" i="11"/>
  <c r="BE132" i="11"/>
  <c r="J121" i="10"/>
  <c r="J98" i="10" s="1"/>
  <c r="J89" i="11"/>
  <c r="E111" i="11"/>
  <c r="F118" i="11"/>
  <c r="BE124" i="11"/>
  <c r="BE125" i="11"/>
  <c r="BE128" i="11"/>
  <c r="BE130" i="11"/>
  <c r="J89" i="10"/>
  <c r="BE132" i="10"/>
  <c r="J92" i="10"/>
  <c r="BE131" i="10"/>
  <c r="BE137" i="10"/>
  <c r="BE155" i="10"/>
  <c r="BE127" i="10"/>
  <c r="BE140" i="10"/>
  <c r="BE148" i="10"/>
  <c r="E85" i="10"/>
  <c r="BE153" i="10"/>
  <c r="F115" i="10"/>
  <c r="BE125" i="10"/>
  <c r="BE128" i="10"/>
  <c r="BE144" i="10"/>
  <c r="BE151" i="10"/>
  <c r="BE152" i="10"/>
  <c r="BE154" i="10"/>
  <c r="BE138" i="10"/>
  <c r="BE145" i="10"/>
  <c r="BE149" i="10"/>
  <c r="BE123" i="10"/>
  <c r="BE139" i="10"/>
  <c r="BE150" i="10"/>
  <c r="BE134" i="10"/>
  <c r="BE143" i="10"/>
  <c r="BE146" i="10"/>
  <c r="F92" i="10"/>
  <c r="J115" i="10"/>
  <c r="BE122" i="10"/>
  <c r="BE126" i="10"/>
  <c r="BE129" i="10"/>
  <c r="BE133" i="10"/>
  <c r="BE124" i="10"/>
  <c r="BE141" i="10"/>
  <c r="BE142" i="10"/>
  <c r="BE147" i="10"/>
  <c r="BE158" i="10"/>
  <c r="BE159" i="10"/>
  <c r="BE160" i="10"/>
  <c r="BE130" i="10"/>
  <c r="BE135" i="10"/>
  <c r="BE136" i="10"/>
  <c r="BE157" i="10"/>
  <c r="F92" i="9"/>
  <c r="BE132" i="9"/>
  <c r="BE170" i="9"/>
  <c r="BE171" i="9"/>
  <c r="BE176" i="9"/>
  <c r="BE177" i="9"/>
  <c r="J92" i="9"/>
  <c r="BE160" i="9"/>
  <c r="BE161" i="9"/>
  <c r="BE172" i="9"/>
  <c r="BE188" i="9"/>
  <c r="E85" i="9"/>
  <c r="BE140" i="9"/>
  <c r="BE142" i="9"/>
  <c r="BE162" i="9"/>
  <c r="BE168" i="9"/>
  <c r="BE173" i="9"/>
  <c r="BE185" i="9"/>
  <c r="BE193" i="9"/>
  <c r="BE201" i="9"/>
  <c r="BE150" i="9"/>
  <c r="BE156" i="9"/>
  <c r="BE157" i="9"/>
  <c r="BE167" i="9"/>
  <c r="BE175" i="9"/>
  <c r="BE178" i="9"/>
  <c r="BE181" i="9"/>
  <c r="BE182" i="9"/>
  <c r="BE203" i="9"/>
  <c r="F115" i="9"/>
  <c r="BE130" i="9"/>
  <c r="BE133" i="9"/>
  <c r="BE135" i="9"/>
  <c r="BE138" i="9"/>
  <c r="BE174" i="9"/>
  <c r="BE191" i="9"/>
  <c r="BE199" i="9"/>
  <c r="J89" i="9"/>
  <c r="BE164" i="9"/>
  <c r="BE187" i="9"/>
  <c r="BE196" i="9"/>
  <c r="BE198" i="9"/>
  <c r="BE123" i="9"/>
  <c r="BE125" i="9"/>
  <c r="BE131" i="9"/>
  <c r="BE134" i="9"/>
  <c r="BE183" i="9"/>
  <c r="BE126" i="9"/>
  <c r="BE127" i="9"/>
  <c r="BE128" i="9"/>
  <c r="BE137" i="9"/>
  <c r="BE139" i="9"/>
  <c r="BE141" i="9"/>
  <c r="BE143" i="9"/>
  <c r="BE163" i="9"/>
  <c r="BE179" i="9"/>
  <c r="BE184" i="9"/>
  <c r="BE194" i="9"/>
  <c r="BE197" i="9"/>
  <c r="J91" i="9"/>
  <c r="BE122" i="9"/>
  <c r="BE124" i="9"/>
  <c r="BE136" i="9"/>
  <c r="BE144" i="9"/>
  <c r="BE159" i="9"/>
  <c r="BE195" i="9"/>
  <c r="BE129" i="9"/>
  <c r="BE145" i="9"/>
  <c r="BE146" i="9"/>
  <c r="BE148" i="9"/>
  <c r="BE149" i="9"/>
  <c r="BE153" i="9"/>
  <c r="BE154" i="9"/>
  <c r="BE155" i="9"/>
  <c r="BE158" i="9"/>
  <c r="BE166" i="9"/>
  <c r="BE169" i="9"/>
  <c r="BE180" i="9"/>
  <c r="BE186" i="9"/>
  <c r="BE189" i="9"/>
  <c r="BE192" i="9"/>
  <c r="BE202" i="9"/>
  <c r="BE147" i="9"/>
  <c r="BE151" i="9"/>
  <c r="BE152" i="9"/>
  <c r="BE165" i="9"/>
  <c r="BE190" i="9"/>
  <c r="BE204" i="9"/>
  <c r="J89" i="8"/>
  <c r="BE124" i="8"/>
  <c r="BE130" i="8"/>
  <c r="BE131" i="8"/>
  <c r="BE133" i="8"/>
  <c r="BE134" i="8"/>
  <c r="BE171" i="8"/>
  <c r="BE176" i="8"/>
  <c r="BE177" i="8"/>
  <c r="BE208" i="8"/>
  <c r="BE214" i="8"/>
  <c r="BE218" i="8"/>
  <c r="BE126" i="8"/>
  <c r="BE128" i="8"/>
  <c r="BE132" i="8"/>
  <c r="BE141" i="8"/>
  <c r="BE143" i="8"/>
  <c r="BE144" i="8"/>
  <c r="BE162" i="8"/>
  <c r="BE163" i="8"/>
  <c r="BE164" i="8"/>
  <c r="BE188" i="8"/>
  <c r="BE194" i="8"/>
  <c r="BE202" i="8"/>
  <c r="BE220" i="8"/>
  <c r="BE232" i="8"/>
  <c r="BE234" i="8"/>
  <c r="E85" i="8"/>
  <c r="J92" i="8"/>
  <c r="BE159" i="8"/>
  <c r="BE160" i="8"/>
  <c r="BE165" i="8"/>
  <c r="BE170" i="8"/>
  <c r="BE173" i="8"/>
  <c r="BE183" i="8"/>
  <c r="BE196" i="8"/>
  <c r="BE241" i="8"/>
  <c r="BE151" i="8"/>
  <c r="BE190" i="8"/>
  <c r="BE213" i="8"/>
  <c r="BE217" i="8"/>
  <c r="BE221" i="8"/>
  <c r="BE222" i="8"/>
  <c r="BE225" i="8"/>
  <c r="BE227" i="8"/>
  <c r="BE233" i="8"/>
  <c r="BE235" i="8"/>
  <c r="BE238" i="8"/>
  <c r="BE239" i="8"/>
  <c r="BE180" i="8"/>
  <c r="BE181" i="8"/>
  <c r="BE191" i="8"/>
  <c r="BE204" i="8"/>
  <c r="BE205" i="8"/>
  <c r="BE215" i="8"/>
  <c r="BE223" i="8"/>
  <c r="BE236" i="8"/>
  <c r="BE237" i="8"/>
  <c r="F91" i="8"/>
  <c r="BE142" i="8"/>
  <c r="BE156" i="8"/>
  <c r="BE158" i="8"/>
  <c r="BE166" i="8"/>
  <c r="BE192" i="8"/>
  <c r="BE197" i="8"/>
  <c r="BE198" i="8"/>
  <c r="BE230" i="8"/>
  <c r="BE167" i="8"/>
  <c r="BE172" i="8"/>
  <c r="BE184" i="8"/>
  <c r="BE185" i="8"/>
  <c r="BE212" i="8"/>
  <c r="BE216" i="8"/>
  <c r="BE231" i="8"/>
  <c r="BE146" i="8"/>
  <c r="BE153" i="8"/>
  <c r="BE155" i="8"/>
  <c r="BE161" i="8"/>
  <c r="BE175" i="8"/>
  <c r="BE178" i="8"/>
  <c r="BE182" i="8"/>
  <c r="BE193" i="8"/>
  <c r="BE203" i="8"/>
  <c r="BE229" i="8"/>
  <c r="BE149" i="8"/>
  <c r="BE152" i="8"/>
  <c r="BE157" i="8"/>
  <c r="BE174" i="8"/>
  <c r="BE200" i="8"/>
  <c r="BE206" i="8"/>
  <c r="BE207" i="8"/>
  <c r="BE209" i="8"/>
  <c r="BE210" i="8"/>
  <c r="BE129" i="8"/>
  <c r="BE138" i="8"/>
  <c r="BE148" i="8"/>
  <c r="BE179" i="8"/>
  <c r="BE186" i="8"/>
  <c r="BE211" i="8"/>
  <c r="BE226" i="8"/>
  <c r="F92" i="8"/>
  <c r="BE135" i="8"/>
  <c r="BE139" i="8"/>
  <c r="BE140" i="8"/>
  <c r="BE147" i="8"/>
  <c r="BE150" i="8"/>
  <c r="BE154" i="8"/>
  <c r="BE187" i="8"/>
  <c r="BE195" i="8"/>
  <c r="BE199" i="8"/>
  <c r="BE201" i="8"/>
  <c r="J91" i="8"/>
  <c r="BE123" i="8"/>
  <c r="BE125" i="8"/>
  <c r="BE127" i="8"/>
  <c r="BE136" i="8"/>
  <c r="BE137" i="8"/>
  <c r="BE145" i="8"/>
  <c r="BE168" i="8"/>
  <c r="BE169" i="8"/>
  <c r="BE189" i="8"/>
  <c r="BE219" i="8"/>
  <c r="BE240" i="8"/>
  <c r="BE195" i="7"/>
  <c r="J122" i="7"/>
  <c r="BE140" i="7"/>
  <c r="BE141" i="7"/>
  <c r="BE146" i="7"/>
  <c r="BE207" i="7"/>
  <c r="BE180" i="7"/>
  <c r="F91" i="7"/>
  <c r="BE131" i="7"/>
  <c r="BE135" i="7"/>
  <c r="BE219" i="7"/>
  <c r="BE222" i="7"/>
  <c r="J199" i="6"/>
  <c r="J106" i="6"/>
  <c r="F92" i="7"/>
  <c r="J121" i="7"/>
  <c r="BE162" i="7"/>
  <c r="BE173" i="7"/>
  <c r="BE176" i="7"/>
  <c r="BE216" i="7"/>
  <c r="BE165" i="7"/>
  <c r="BE169" i="7"/>
  <c r="BE172" i="7"/>
  <c r="BE198" i="7"/>
  <c r="J89" i="7"/>
  <c r="BE128" i="7"/>
  <c r="BE142" i="7"/>
  <c r="BE145" i="7"/>
  <c r="BE201" i="7"/>
  <c r="BE210" i="7"/>
  <c r="E115" i="7"/>
  <c r="BE148" i="7"/>
  <c r="BE154" i="7"/>
  <c r="BE157" i="7"/>
  <c r="BE160" i="7"/>
  <c r="BE168" i="7"/>
  <c r="BE179" i="7"/>
  <c r="BE192" i="7"/>
  <c r="BE204" i="7"/>
  <c r="BE182" i="7"/>
  <c r="BE186" i="7"/>
  <c r="BE189" i="7"/>
  <c r="BE213" i="7"/>
  <c r="BE151" i="7"/>
  <c r="BE224" i="7"/>
  <c r="BE225" i="7"/>
  <c r="BE186" i="6"/>
  <c r="BE189" i="6"/>
  <c r="BE192" i="6"/>
  <c r="BE195" i="6"/>
  <c r="BE198" i="6"/>
  <c r="BE204" i="6"/>
  <c r="BE211" i="6"/>
  <c r="BE219" i="6"/>
  <c r="E85" i="6"/>
  <c r="F92" i="6"/>
  <c r="BE135" i="6"/>
  <c r="BE140" i="6"/>
  <c r="BE143" i="6"/>
  <c r="BE159" i="6"/>
  <c r="BE162" i="6"/>
  <c r="BE181" i="6"/>
  <c r="BE213" i="6"/>
  <c r="BE225" i="6"/>
  <c r="BE236" i="6"/>
  <c r="BE248" i="6"/>
  <c r="J89" i="6"/>
  <c r="BE147" i="6"/>
  <c r="BE170" i="6"/>
  <c r="BE157" i="6"/>
  <c r="BE172" i="6"/>
  <c r="BE183" i="6"/>
  <c r="BE188" i="6"/>
  <c r="BE233" i="6"/>
  <c r="BE209" i="6"/>
  <c r="BE133" i="6"/>
  <c r="BE149" i="6"/>
  <c r="BE174" i="6"/>
  <c r="BE137" i="6"/>
  <c r="BE151" i="6"/>
  <c r="BE153" i="6"/>
  <c r="BE155" i="6"/>
  <c r="BE167" i="6"/>
  <c r="BE179" i="6"/>
  <c r="BE190" i="6"/>
  <c r="BE202" i="6"/>
  <c r="BE215" i="6"/>
  <c r="BE221" i="6"/>
  <c r="BE165" i="6"/>
  <c r="BE177" i="6"/>
  <c r="BE200" i="6"/>
  <c r="BE146" i="6"/>
  <c r="BE178" i="6"/>
  <c r="BE187" i="6"/>
  <c r="BE206" i="6"/>
  <c r="BE217" i="6"/>
  <c r="BE223" i="6"/>
  <c r="BE229" i="6"/>
  <c r="BE231" i="6"/>
  <c r="BE239" i="6"/>
  <c r="BE243" i="6"/>
  <c r="BE246" i="6"/>
  <c r="BC99" i="1"/>
  <c r="J92" i="5"/>
  <c r="J117" i="5"/>
  <c r="E113" i="5"/>
  <c r="BE129" i="5"/>
  <c r="BE192" i="5"/>
  <c r="BE204" i="5"/>
  <c r="BE217" i="5"/>
  <c r="J91" i="5"/>
  <c r="BE141" i="5"/>
  <c r="BE149" i="5"/>
  <c r="BE171" i="5"/>
  <c r="BE188" i="5"/>
  <c r="BE127" i="5"/>
  <c r="BE183" i="5"/>
  <c r="BE196" i="5"/>
  <c r="F91" i="5"/>
  <c r="BE144" i="5"/>
  <c r="BE166" i="5"/>
  <c r="F92" i="5"/>
  <c r="BE135" i="5"/>
  <c r="BE155" i="5"/>
  <c r="BE165" i="5"/>
  <c r="BE126" i="5"/>
  <c r="BE132" i="5"/>
  <c r="BE138" i="5"/>
  <c r="BE146" i="5"/>
  <c r="BE152" i="5"/>
  <c r="BE158" i="5"/>
  <c r="BE159" i="5"/>
  <c r="BE162" i="5"/>
  <c r="BE169" i="5"/>
  <c r="BE175" i="5"/>
  <c r="BE212" i="5"/>
  <c r="BE179" i="5"/>
  <c r="BE200" i="5"/>
  <c r="BE208" i="5"/>
  <c r="BE218" i="5"/>
  <c r="E85" i="4"/>
  <c r="BE143" i="4"/>
  <c r="BE146" i="4"/>
  <c r="BE148" i="4"/>
  <c r="BE161" i="4"/>
  <c r="BE163" i="4"/>
  <c r="BE174" i="4"/>
  <c r="BE179" i="4"/>
  <c r="BE164" i="4"/>
  <c r="BE166" i="4"/>
  <c r="BE176" i="4"/>
  <c r="BE181" i="4"/>
  <c r="BE190" i="4"/>
  <c r="J130" i="3"/>
  <c r="J98" i="3" s="1"/>
  <c r="BE147" i="4"/>
  <c r="BE157" i="4"/>
  <c r="BE170" i="4"/>
  <c r="BE141" i="4"/>
  <c r="BE158" i="4"/>
  <c r="BE159" i="4"/>
  <c r="BE160" i="4"/>
  <c r="BE186" i="4"/>
  <c r="BE188" i="4"/>
  <c r="BE194" i="4"/>
  <c r="J129" i="3"/>
  <c r="J97" i="3" s="1"/>
  <c r="BE152" i="4"/>
  <c r="BE168" i="4"/>
  <c r="BE183" i="4"/>
  <c r="BE229" i="4"/>
  <c r="F126" i="4"/>
  <c r="BE132" i="4"/>
  <c r="BE135" i="4"/>
  <c r="BE207" i="4"/>
  <c r="BE211" i="4"/>
  <c r="BE217" i="4"/>
  <c r="BE230" i="4"/>
  <c r="BE139" i="4"/>
  <c r="BE155" i="4"/>
  <c r="BE172" i="4"/>
  <c r="BE220" i="4"/>
  <c r="BE222" i="4"/>
  <c r="BE224" i="4"/>
  <c r="BE225" i="4"/>
  <c r="BE226" i="4"/>
  <c r="BE231" i="4"/>
  <c r="BE156" i="4"/>
  <c r="BE162" i="4"/>
  <c r="BE203" i="4"/>
  <c r="BE219" i="4"/>
  <c r="J89" i="4"/>
  <c r="BE150" i="4"/>
  <c r="BE198" i="4"/>
  <c r="BE227" i="4"/>
  <c r="BE228" i="4"/>
  <c r="BE215" i="4"/>
  <c r="BE232" i="4"/>
  <c r="BE234" i="4"/>
  <c r="J124" i="3"/>
  <c r="BE150" i="3"/>
  <c r="F91" i="3"/>
  <c r="BE177" i="3"/>
  <c r="BE180" i="3"/>
  <c r="BE183" i="3"/>
  <c r="BE190" i="3"/>
  <c r="BE196" i="3"/>
  <c r="BE203" i="3"/>
  <c r="BE141" i="3"/>
  <c r="BE147" i="3"/>
  <c r="BE189" i="3"/>
  <c r="BE152" i="3"/>
  <c r="BE186" i="3"/>
  <c r="J151" i="2"/>
  <c r="J100" i="2" s="1"/>
  <c r="BE137" i="3"/>
  <c r="BE247" i="3"/>
  <c r="BE250" i="3"/>
  <c r="BE267" i="3"/>
  <c r="BE281" i="3"/>
  <c r="BE302" i="3"/>
  <c r="BE303" i="3"/>
  <c r="BE304" i="3"/>
  <c r="E85" i="3"/>
  <c r="F92" i="3"/>
  <c r="J122" i="3"/>
  <c r="BE199" i="3"/>
  <c r="BE226" i="3"/>
  <c r="BE253" i="3"/>
  <c r="BE256" i="3"/>
  <c r="BE275" i="3"/>
  <c r="BE285" i="3"/>
  <c r="BE295" i="3"/>
  <c r="BE134" i="3"/>
  <c r="BE193" i="3"/>
  <c r="BE197" i="3"/>
  <c r="BE205" i="3"/>
  <c r="BE291" i="3"/>
  <c r="BE162" i="3"/>
  <c r="BE164" i="3"/>
  <c r="BE234" i="3"/>
  <c r="BE246" i="3"/>
  <c r="BE262" i="3"/>
  <c r="J92" i="3"/>
  <c r="BE131" i="3"/>
  <c r="BE167" i="3"/>
  <c r="BE170" i="3"/>
  <c r="BE209" i="3"/>
  <c r="BE173" i="3"/>
  <c r="BE174" i="3"/>
  <c r="BE236" i="3"/>
  <c r="BE239" i="3"/>
  <c r="BE243" i="3"/>
  <c r="BE156" i="3"/>
  <c r="BE213" i="3"/>
  <c r="BE219" i="3"/>
  <c r="BE230" i="3"/>
  <c r="BE159" i="3"/>
  <c r="BE222" i="3"/>
  <c r="BE259" i="3"/>
  <c r="BE265" i="3"/>
  <c r="BE271" i="3"/>
  <c r="E85" i="2"/>
  <c r="BE135" i="2"/>
  <c r="BE168" i="2"/>
  <c r="BE182" i="2"/>
  <c r="BE229" i="2"/>
  <c r="BE313" i="2"/>
  <c r="BE138" i="2"/>
  <c r="J126" i="2"/>
  <c r="BE141" i="2"/>
  <c r="BE152" i="2"/>
  <c r="BE201" i="2"/>
  <c r="BE214" i="2"/>
  <c r="BE281" i="2"/>
  <c r="BE284" i="2"/>
  <c r="F92" i="2"/>
  <c r="BE184" i="2"/>
  <c r="BE200" i="2"/>
  <c r="BE208" i="2"/>
  <c r="BE223" i="2"/>
  <c r="BE235" i="2"/>
  <c r="BE243" i="2"/>
  <c r="BE345" i="2"/>
  <c r="BE143" i="2"/>
  <c r="BE186" i="2"/>
  <c r="BE188" i="2"/>
  <c r="BE190" i="2"/>
  <c r="BE192" i="2"/>
  <c r="BE249" i="2"/>
  <c r="BE253" i="2"/>
  <c r="BE258" i="2"/>
  <c r="BE278" i="2"/>
  <c r="BE288" i="2"/>
  <c r="BE323" i="2"/>
  <c r="BE364" i="2"/>
  <c r="BE375" i="2"/>
  <c r="BE382" i="2"/>
  <c r="BE399" i="2"/>
  <c r="BE154" i="2"/>
  <c r="BE203" i="2"/>
  <c r="BE221" i="2"/>
  <c r="BE270" i="2"/>
  <c r="BE321" i="2"/>
  <c r="BE339" i="2"/>
  <c r="BE341" i="2"/>
  <c r="BE205" i="2"/>
  <c r="BE216" i="2"/>
  <c r="BE218" i="2"/>
  <c r="BE298" i="2"/>
  <c r="BE302" i="2"/>
  <c r="BE411" i="2"/>
  <c r="BE162" i="2"/>
  <c r="BE164" i="2"/>
  <c r="BE247" i="2"/>
  <c r="BE300" i="2"/>
  <c r="BE330" i="2"/>
  <c r="BE334" i="2"/>
  <c r="BE347" i="2"/>
  <c r="BE359" i="2"/>
  <c r="BE386" i="2"/>
  <c r="BE409" i="2"/>
  <c r="BE415" i="2"/>
  <c r="BE176" i="2"/>
  <c r="BE296" i="2"/>
  <c r="BE304" i="2"/>
  <c r="BE315" i="2"/>
  <c r="BE317" i="2"/>
  <c r="BE269" i="2"/>
  <c r="BE325" i="2"/>
  <c r="BE371" i="2"/>
  <c r="BE377" i="2"/>
  <c r="BE394" i="2"/>
  <c r="BE418" i="2"/>
  <c r="BE156" i="2"/>
  <c r="BE158" i="2"/>
  <c r="BE166" i="2"/>
  <c r="BE174" i="2"/>
  <c r="BE180" i="2"/>
  <c r="BE231" i="2"/>
  <c r="BE241" i="2"/>
  <c r="BE245" i="2"/>
  <c r="BE263" i="2"/>
  <c r="BE264" i="2"/>
  <c r="BE308" i="2"/>
  <c r="BE311" i="2"/>
  <c r="BE332" i="2"/>
  <c r="BE351" i="2"/>
  <c r="BE353" i="2"/>
  <c r="BE367" i="2"/>
  <c r="BE387" i="2"/>
  <c r="BE416" i="2"/>
  <c r="BE147" i="2"/>
  <c r="BE160" i="2"/>
  <c r="BE172" i="2"/>
  <c r="BE199" i="2"/>
  <c r="BE227" i="2"/>
  <c r="BE239" i="2"/>
  <c r="BE274" i="2"/>
  <c r="BE292" i="2"/>
  <c r="BE306" i="2"/>
  <c r="BE319" i="2"/>
  <c r="BE327" i="2"/>
  <c r="BE343" i="2"/>
  <c r="BE361" i="2"/>
  <c r="BE400" i="2"/>
  <c r="BE413" i="2"/>
  <c r="J34" i="3"/>
  <c r="AW96" i="1"/>
  <c r="F36" i="4"/>
  <c r="BC97" i="1" s="1"/>
  <c r="F36" i="8"/>
  <c r="BC101" i="1"/>
  <c r="F37" i="11"/>
  <c r="BD104" i="1" s="1"/>
  <c r="F36" i="2"/>
  <c r="BC95" i="1" s="1"/>
  <c r="F35" i="4"/>
  <c r="BB97" i="1"/>
  <c r="F34" i="7"/>
  <c r="BA100" i="1"/>
  <c r="F35" i="8"/>
  <c r="BB101" i="1" s="1"/>
  <c r="F35" i="11"/>
  <c r="BB104" i="1" s="1"/>
  <c r="F35" i="3"/>
  <c r="BB96" i="1"/>
  <c r="J34" i="4"/>
  <c r="AW97" i="1" s="1"/>
  <c r="F34" i="6"/>
  <c r="BA99" i="1" s="1"/>
  <c r="F36" i="9"/>
  <c r="BC102" i="1"/>
  <c r="F35" i="10"/>
  <c r="BB103" i="1" s="1"/>
  <c r="F37" i="2"/>
  <c r="BD95" i="1" s="1"/>
  <c r="F37" i="4"/>
  <c r="BD97" i="1" s="1"/>
  <c r="F35" i="7"/>
  <c r="BB100" i="1" s="1"/>
  <c r="J34" i="8"/>
  <c r="AW101" i="1" s="1"/>
  <c r="F34" i="11"/>
  <c r="BA104" i="1" s="1"/>
  <c r="J34" i="2"/>
  <c r="AW95" i="1" s="1"/>
  <c r="F34" i="5"/>
  <c r="BA98" i="1" s="1"/>
  <c r="F35" i="6"/>
  <c r="BB99" i="1"/>
  <c r="F35" i="9"/>
  <c r="BB102" i="1" s="1"/>
  <c r="J34" i="10"/>
  <c r="AW103" i="1" s="1"/>
  <c r="F34" i="2"/>
  <c r="BA95" i="1" s="1"/>
  <c r="J34" i="5"/>
  <c r="AW98" i="1" s="1"/>
  <c r="F36" i="7"/>
  <c r="BC100" i="1" s="1"/>
  <c r="F37" i="8"/>
  <c r="BD101" i="1"/>
  <c r="F37" i="10"/>
  <c r="BD103" i="1" s="1"/>
  <c r="F35" i="2"/>
  <c r="BB95" i="1" s="1"/>
  <c r="F36" i="5"/>
  <c r="BC98" i="1"/>
  <c r="J34" i="6"/>
  <c r="AW99" i="1" s="1"/>
  <c r="F37" i="9"/>
  <c r="BD102" i="1" s="1"/>
  <c r="F34" i="3"/>
  <c r="BA96" i="1"/>
  <c r="F34" i="4"/>
  <c r="BA97" i="1" s="1"/>
  <c r="F37" i="6"/>
  <c r="BD99" i="1" s="1"/>
  <c r="J34" i="9"/>
  <c r="AW102" i="1"/>
  <c r="F36" i="10"/>
  <c r="BC103" i="1" s="1"/>
  <c r="F36" i="3"/>
  <c r="BC96" i="1" s="1"/>
  <c r="F35" i="5"/>
  <c r="BB98" i="1"/>
  <c r="J34" i="7"/>
  <c r="AW100" i="1" s="1"/>
  <c r="F34" i="8"/>
  <c r="BA101" i="1" s="1"/>
  <c r="F36" i="11"/>
  <c r="BC104" i="1" s="1"/>
  <c r="J34" i="11"/>
  <c r="AW104" i="1" s="1"/>
  <c r="F37" i="3"/>
  <c r="BD96" i="1" s="1"/>
  <c r="F37" i="5"/>
  <c r="BD98" i="1"/>
  <c r="F37" i="7"/>
  <c r="BD100" i="1" s="1"/>
  <c r="F34" i="9"/>
  <c r="BA102" i="1" s="1"/>
  <c r="F34" i="10"/>
  <c r="BA103" i="1"/>
  <c r="BK153" i="4" l="1"/>
  <c r="J153" i="4" s="1"/>
  <c r="J102" i="4" s="1"/>
  <c r="BK130" i="4"/>
  <c r="BK129" i="4" s="1"/>
  <c r="J129" i="4" s="1"/>
  <c r="J96" i="4" s="1"/>
  <c r="T133" i="2"/>
  <c r="P133" i="2"/>
  <c r="J30" i="8"/>
  <c r="J96" i="8"/>
  <c r="BK206" i="2"/>
  <c r="J206" i="2" s="1"/>
  <c r="J103" i="2" s="1"/>
  <c r="BK120" i="9"/>
  <c r="J120" i="9" s="1"/>
  <c r="J97" i="9" s="1"/>
  <c r="BK126" i="7"/>
  <c r="J126" i="7" s="1"/>
  <c r="J97" i="7" s="1"/>
  <c r="J121" i="8"/>
  <c r="J97" i="8" s="1"/>
  <c r="R145" i="3"/>
  <c r="R128" i="3" s="1"/>
  <c r="P184" i="6"/>
  <c r="P130" i="6" s="1"/>
  <c r="AU99" i="1" s="1"/>
  <c r="P128" i="3"/>
  <c r="AU96" i="1" s="1"/>
  <c r="P138" i="7"/>
  <c r="P125" i="7"/>
  <c r="AU100" i="1" s="1"/>
  <c r="P153" i="4"/>
  <c r="P129" i="4"/>
  <c r="AU97" i="1" s="1"/>
  <c r="R120" i="9"/>
  <c r="R119" i="9"/>
  <c r="BK184" i="6"/>
  <c r="J184" i="6" s="1"/>
  <c r="J103" i="6" s="1"/>
  <c r="P120" i="10"/>
  <c r="P119" i="10" s="1"/>
  <c r="AU103" i="1" s="1"/>
  <c r="R153" i="4"/>
  <c r="R129" i="4"/>
  <c r="T128" i="3"/>
  <c r="T124" i="5"/>
  <c r="T123" i="5" s="1"/>
  <c r="T138" i="7"/>
  <c r="T125" i="7" s="1"/>
  <c r="R184" i="6"/>
  <c r="R130" i="6"/>
  <c r="BK133" i="2"/>
  <c r="J133" i="2" s="1"/>
  <c r="J97" i="2" s="1"/>
  <c r="T153" i="4"/>
  <c r="T129" i="4" s="1"/>
  <c r="P206" i="2"/>
  <c r="P132" i="2"/>
  <c r="AU95" i="1" s="1"/>
  <c r="R206" i="2"/>
  <c r="T184" i="6"/>
  <c r="T130" i="6" s="1"/>
  <c r="T121" i="8"/>
  <c r="T120" i="8"/>
  <c r="R124" i="5"/>
  <c r="R123" i="5" s="1"/>
  <c r="T206" i="2"/>
  <c r="T132" i="2" s="1"/>
  <c r="R121" i="8"/>
  <c r="R120" i="8"/>
  <c r="BK120" i="10"/>
  <c r="J120" i="10" s="1"/>
  <c r="J97" i="10" s="1"/>
  <c r="T130" i="4"/>
  <c r="R138" i="7"/>
  <c r="R125" i="7" s="1"/>
  <c r="P120" i="9"/>
  <c r="P119" i="9"/>
  <c r="AU102" i="1" s="1"/>
  <c r="T120" i="9"/>
  <c r="T119" i="9"/>
  <c r="P124" i="5"/>
  <c r="P123" i="5" s="1"/>
  <c r="AU98" i="1" s="1"/>
  <c r="R133" i="2"/>
  <c r="R132" i="2"/>
  <c r="BK145" i="3"/>
  <c r="J145" i="3" s="1"/>
  <c r="J99" i="3" s="1"/>
  <c r="BK124" i="5"/>
  <c r="J124" i="5" s="1"/>
  <c r="J97" i="5" s="1"/>
  <c r="BK131" i="6"/>
  <c r="J131" i="6" s="1"/>
  <c r="J97" i="6" s="1"/>
  <c r="BK122" i="11"/>
  <c r="BK119" i="9"/>
  <c r="J119" i="9" s="1"/>
  <c r="J96" i="9" s="1"/>
  <c r="AG101" i="1"/>
  <c r="F33" i="2"/>
  <c r="AZ95" i="1"/>
  <c r="F33" i="3"/>
  <c r="AZ96" i="1" s="1"/>
  <c r="F33" i="10"/>
  <c r="AZ103" i="1" s="1"/>
  <c r="J33" i="11"/>
  <c r="AV104" i="1" s="1"/>
  <c r="AT104" i="1" s="1"/>
  <c r="J33" i="4"/>
  <c r="AV97" i="1"/>
  <c r="AT97" i="1"/>
  <c r="J33" i="8"/>
  <c r="AV101" i="1"/>
  <c r="AT101" i="1" s="1"/>
  <c r="AN101" i="1" s="1"/>
  <c r="F33" i="8"/>
  <c r="AZ101" i="1"/>
  <c r="J33" i="3"/>
  <c r="AV96" i="1"/>
  <c r="AT96" i="1" s="1"/>
  <c r="J33" i="10"/>
  <c r="AV103" i="1" s="1"/>
  <c r="AT103" i="1" s="1"/>
  <c r="BA94" i="1"/>
  <c r="AW94" i="1" s="1"/>
  <c r="AK30" i="1" s="1"/>
  <c r="J33" i="5"/>
  <c r="AV98" i="1"/>
  <c r="AT98" i="1"/>
  <c r="J33" i="6"/>
  <c r="AV99" i="1" s="1"/>
  <c r="AT99" i="1" s="1"/>
  <c r="J33" i="9"/>
  <c r="AV102" i="1"/>
  <c r="AT102" i="1"/>
  <c r="F33" i="4"/>
  <c r="AZ97" i="1"/>
  <c r="J33" i="7"/>
  <c r="AV100" i="1"/>
  <c r="AT100" i="1"/>
  <c r="BD94" i="1"/>
  <c r="W33" i="1" s="1"/>
  <c r="J33" i="2"/>
  <c r="AV95" i="1" s="1"/>
  <c r="AT95" i="1" s="1"/>
  <c r="BC94" i="1"/>
  <c r="W32" i="1" s="1"/>
  <c r="F33" i="6"/>
  <c r="AZ99" i="1"/>
  <c r="F33" i="9"/>
  <c r="AZ102" i="1"/>
  <c r="BB94" i="1"/>
  <c r="AX94" i="1" s="1"/>
  <c r="F33" i="5"/>
  <c r="AZ98" i="1"/>
  <c r="F33" i="7"/>
  <c r="AZ100" i="1"/>
  <c r="F33" i="11"/>
  <c r="AZ104" i="1" s="1"/>
  <c r="J30" i="4" l="1"/>
  <c r="AG97" i="1" s="1"/>
  <c r="J130" i="4"/>
  <c r="J97" i="4" s="1"/>
  <c r="BK125" i="7"/>
  <c r="J125" i="7" s="1"/>
  <c r="J96" i="7" s="1"/>
  <c r="BK132" i="2"/>
  <c r="J132" i="2"/>
  <c r="J96" i="2" s="1"/>
  <c r="BK128" i="3"/>
  <c r="J128" i="3"/>
  <c r="J30" i="3" s="1"/>
  <c r="AG96" i="1" s="1"/>
  <c r="BK123" i="5"/>
  <c r="J123" i="5"/>
  <c r="J96" i="5"/>
  <c r="BK130" i="6"/>
  <c r="J130" i="6" s="1"/>
  <c r="J30" i="6" s="1"/>
  <c r="AG99" i="1" s="1"/>
  <c r="BK121" i="11"/>
  <c r="BK119" i="10"/>
  <c r="J119" i="10"/>
  <c r="J96" i="10" s="1"/>
  <c r="J39" i="8"/>
  <c r="AN97" i="1"/>
  <c r="AU94" i="1"/>
  <c r="AY94" i="1"/>
  <c r="J30" i="7"/>
  <c r="AG100" i="1"/>
  <c r="AZ94" i="1"/>
  <c r="W29" i="1" s="1"/>
  <c r="W30" i="1"/>
  <c r="W31" i="1"/>
  <c r="J30" i="9"/>
  <c r="AG102" i="1"/>
  <c r="AN102" i="1"/>
  <c r="J39" i="4" l="1"/>
  <c r="J39" i="3"/>
  <c r="J39" i="6"/>
  <c r="J96" i="6"/>
  <c r="J96" i="3"/>
  <c r="J39" i="9"/>
  <c r="J39" i="7"/>
  <c r="AN100" i="1"/>
  <c r="AN96" i="1"/>
  <c r="AN99" i="1"/>
  <c r="J30" i="10"/>
  <c r="AG103" i="1"/>
  <c r="AN103" i="1"/>
  <c r="J30" i="2"/>
  <c r="AG95" i="1"/>
  <c r="AN95" i="1"/>
  <c r="AG104" i="1"/>
  <c r="AV94" i="1"/>
  <c r="AK29" i="1" s="1"/>
  <c r="J30" i="5"/>
  <c r="AG98" i="1"/>
  <c r="AN98" i="1"/>
  <c r="J39" i="10" l="1"/>
  <c r="J39" i="5"/>
  <c r="J39" i="2"/>
  <c r="J39" i="11"/>
  <c r="AN104" i="1"/>
  <c r="AG94" i="1"/>
  <c r="AK26" i="1" s="1"/>
  <c r="AK35" i="1" s="1"/>
  <c r="AT94" i="1"/>
  <c r="AN94" i="1" l="1"/>
</calcChain>
</file>

<file path=xl/sharedStrings.xml><?xml version="1.0" encoding="utf-8"?>
<sst xmlns="http://schemas.openxmlformats.org/spreadsheetml/2006/main" count="15337" uniqueCount="1582">
  <si>
    <t>Export Komplet</t>
  </si>
  <si>
    <t/>
  </si>
  <si>
    <t>2.0</t>
  </si>
  <si>
    <t>False</t>
  </si>
  <si>
    <t>{bc50fe49-d3ab-4e96-95d1-3dee7d3e0311}</t>
  </si>
  <si>
    <t>&gt;&gt;  skryté sloupce  &lt;&lt;</t>
  </si>
  <si>
    <t>0,1</t>
  </si>
  <si>
    <t>21</t>
  </si>
  <si>
    <t>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</si>
  <si>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</si>
  <si>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</si>
  <si>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</si>
  <si>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</si>
  <si>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</si>
  <si>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</si>
  <si>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ProjekceCZ42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</si>
  <si>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</si>
  <si>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</si>
  <si>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NPK a.s., Pardubická nemocnice - fototerapie, rodinný pokoj, mytí klecí</t>
  </si>
  <si>
    <t>KSO:</t>
  </si>
  <si>
    <t>CC-CZ:</t>
  </si>
  <si>
    <t>Místo:</t>
  </si>
  <si>
    <t>Pardubice</t>
  </si>
  <si>
    <t>Datum:</t>
  </si>
  <si>
    <t>8. 10. 2025</t>
  </si>
  <si>
    <t>Zadavatel:</t>
  </si>
  <si>
    <t>IČ:</t>
  </si>
  <si>
    <t>Nemocnice Pardubického kraje a.s., Kyjevská 44</t>
  </si>
  <si>
    <t>DIČ:</t>
  </si>
  <si>
    <t>Uchazeč:</t>
  </si>
  <si>
    <t>Vyplň údaj</t>
  </si>
  <si>
    <t>Projektant:</t>
  </si>
  <si>
    <t>Projekce CZ s.r.o., Tovární 290, Chrudim</t>
  </si>
  <si>
    <t>True</t>
  </si>
  <si>
    <t>Zpracovatel:</t>
  </si>
  <si>
    <t>ing. V. Švehla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</si>
  <si>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</si>
  <si>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</si>
  <si>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</si>
  <si>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</si>
  <si>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</si>
  <si>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</si>
  <si>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</si>
  <si>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</si>
  <si>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</si>
  <si>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</si>
  <si>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</si>
  <si>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</si>
  <si>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</si>
  <si>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</si>
  <si>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</si>
  <si>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</si>
  <si>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</si>
  <si>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</si>
  <si>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</si>
  <si>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</si>
  <si>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</si>
  <si>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</si>
  <si>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</si>
  <si>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</si>
  <si>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</si>
  <si>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</si>
  <si>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</si>
  <si>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</si>
  <si>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</si>
  <si>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</si>
  <si>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</si>
  <si>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</si>
  <si>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</si>
  <si>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</si>
  <si>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</si>
  <si>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</si>
  <si>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</si>
  <si>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</si>
  <si>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</si>
  <si>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</si>
  <si>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</si>
  <si>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</si>
  <si>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</si>
  <si>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</si>
  <si>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</si>
  <si>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</si>
  <si>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Fototerapie - stavební</t>
  </si>
  <si>
    <t>STA</t>
  </si>
  <si>
    <t>{3575c1fa-d79f-48a3-823d-5bc375e60ef4}</t>
  </si>
  <si>
    <t>2</t>
  </si>
  <si>
    <t>Fototerapie - ZTI, UT, VZT</t>
  </si>
  <si>
    <t>{a92875b9-c808-49ec-a95d-20769fc3d1ab}</t>
  </si>
  <si>
    <t>3</t>
  </si>
  <si>
    <t>Rodinný pokoj - stavební</t>
  </si>
  <si>
    <t>{92cda71b-178e-40dc-92f4-f336d4b1261e}</t>
  </si>
  <si>
    <t>4</t>
  </si>
  <si>
    <t>Rodinný pokoj - ZTI, UT</t>
  </si>
  <si>
    <t>{be6ee8ae-c70e-4a0c-b932-75d88450c663}</t>
  </si>
  <si>
    <t>5</t>
  </si>
  <si>
    <t>Mytí klecí - stavební</t>
  </si>
  <si>
    <t>{9f394b92-b906-4a51-a043-8fb02b004e26}</t>
  </si>
  <si>
    <t>6</t>
  </si>
  <si>
    <t>Mytí klecí - ZTI, VZT</t>
  </si>
  <si>
    <t>{97dbcca5-17f4-4780-84f3-9e1c6432a362}</t>
  </si>
  <si>
    <t>7</t>
  </si>
  <si>
    <t>Fototerapie - dodávka a montáž EL</t>
  </si>
  <si>
    <t>{f7fe392e-041c-49a9-ae8f-7891b4911575}</t>
  </si>
  <si>
    <t>8</t>
  </si>
  <si>
    <t>Rodinný pokoj - dodávka a montáž EL</t>
  </si>
  <si>
    <t>{9b387472-b7de-49d0-b726-9724e1e377aa}</t>
  </si>
  <si>
    <t>9</t>
  </si>
  <si>
    <t>Mytí klecí - dodávka a montáž EL</t>
  </si>
  <si>
    <t>{7fd03f65-3dd0-4dbd-98a3-b6e3509f6f40}</t>
  </si>
  <si>
    <t>99</t>
  </si>
  <si>
    <t>Vedlejší náklady</t>
  </si>
  <si>
    <t>{4805cbd1-956e-4f26-a99a-65d2fc72a3e4}</t>
  </si>
  <si>
    <t>fig21</t>
  </si>
  <si>
    <t>SDK příčka 125 mm</t>
  </si>
  <si>
    <t>35,269</t>
  </si>
  <si>
    <t>fig22</t>
  </si>
  <si>
    <t>SDK předstěna 87,5 mm</t>
  </si>
  <si>
    <t>4,313</t>
  </si>
  <si>
    <t>KRYCÍ LIST SOUPISU PRACÍ</t>
  </si>
  <si>
    <t>fig23</t>
  </si>
  <si>
    <t>SDK podhled</t>
  </si>
  <si>
    <t>17,371</t>
  </si>
  <si>
    <t>fig31</t>
  </si>
  <si>
    <t>keramická dlažba</t>
  </si>
  <si>
    <t>7,54</t>
  </si>
  <si>
    <t>fig34</t>
  </si>
  <si>
    <t>keramický obklad</t>
  </si>
  <si>
    <t>35,068</t>
  </si>
  <si>
    <t>fig41</t>
  </si>
  <si>
    <t>pvc</t>
  </si>
  <si>
    <t>31,36</t>
  </si>
  <si>
    <t>Objekt:</t>
  </si>
  <si>
    <t>fig43</t>
  </si>
  <si>
    <t>pvc sokl</t>
  </si>
  <si>
    <t>43,53</t>
  </si>
  <si>
    <t>1 - Fototerapie - stavební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</si>
  <si>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</si>
  <si>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</si>
  <si>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</si>
  <si>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</si>
  <si>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</si>
  <si>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</si>
  <si>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</si>
  <si>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</si>
  <si>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</si>
  <si>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</si>
  <si>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</si>
  <si>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PSV - Práce a dodávky PSV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</si>
  <si>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</si>
  <si>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</si>
  <si>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</si>
  <si>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</si>
  <si>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</si>
  <si>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</si>
  <si>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784 - Dokončovací práce - malby a tapety</t>
  </si>
  <si>
    <t xml:space="preserve">    786 - Dokončovací práce - čalounické úpravy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</si>
  <si>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</si>
  <si>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</si>
  <si>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</si>
  <si>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</si>
  <si>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</si>
  <si>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</si>
  <si>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</si>
  <si>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</si>
  <si>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</si>
  <si>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</si>
  <si>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</si>
  <si>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</si>
  <si>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</si>
  <si>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</si>
  <si>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</si>
  <si>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</si>
  <si>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</si>
  <si>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Svislé a kompletní konstrukce</t>
  </si>
  <si>
    <t>K</t>
  </si>
  <si>
    <t>346244352</t>
  </si>
  <si>
    <t>Obezdívka koupelnových van ploch rovných tl 50 mm z pórobetonových přesných tvárnic</t>
  </si>
  <si>
    <t>m2</t>
  </si>
  <si>
    <t>CS ÚRS 2025 02</t>
  </si>
  <si>
    <t>1630281754</t>
  </si>
  <si>
    <t>VV</t>
  </si>
  <si>
    <t>(1,8+0,7)*0,5</t>
  </si>
  <si>
    <t>Úpravy povrchů, podlahy a osazování výplní</t>
  </si>
  <si>
    <t>611325421</t>
  </si>
  <si>
    <t>Oprava vnitřní vápenocementové štukové omítky tl jádrové omítky do 20 mm a tl štuku do 3 mm stropů v rozsahu plochy do 10 %</t>
  </si>
  <si>
    <t>1245353567</t>
  </si>
  <si>
    <t>7,22+10,05+14,09+7,54         "123a,b,124,125"</t>
  </si>
  <si>
    <t>fig11</t>
  </si>
  <si>
    <t>Mezisoučet</t>
  </si>
  <si>
    <t>612325221</t>
  </si>
  <si>
    <t>Vápenocementová štuková omítka malých ploch do 0,09 m2 na stěnách</t>
  </si>
  <si>
    <t>kus</t>
  </si>
  <si>
    <t>1918660752</t>
  </si>
  <si>
    <t>1                                      "kolem prostupu VZT vně"</t>
  </si>
  <si>
    <t>612325421</t>
  </si>
  <si>
    <t>Oprava vnitřní vápenocementové štukové omítky tl jádrové omítky do 20 mm a tl štuku do 3 mm stěn v rozsahu plochy do 10 %</t>
  </si>
  <si>
    <t>-592410982</t>
  </si>
  <si>
    <t>(5,87+2,87)*2*3,75                            "123"</t>
  </si>
  <si>
    <t>(4,39+3,07+2,69+0,6)*2*3,75         "124,125"</t>
  </si>
  <si>
    <t>fig12</t>
  </si>
  <si>
    <t>619995001</t>
  </si>
  <si>
    <t>Začištění omítek kolem oken, dveří, podlah nebo obkladů</t>
  </si>
  <si>
    <t>m</t>
  </si>
  <si>
    <t>37585848</t>
  </si>
  <si>
    <t>(1,3+1,68)*2*2                                    "O01 - vnější strana"</t>
  </si>
  <si>
    <t>(1,68+2,62)*2*2                                  "O02 - vnější strana"</t>
  </si>
  <si>
    <t>Ostatní konstrukce a práce, bourání</t>
  </si>
  <si>
    <t>945421110</t>
  </si>
  <si>
    <t>Hydraulická zvedací plošina na automobilovém podvozku výška zdvihu do 18 m včetně obsluhy</t>
  </si>
  <si>
    <t>hod</t>
  </si>
  <si>
    <t>358377854</t>
  </si>
  <si>
    <t>10                                   "vnější úprava fasády a VZT"</t>
  </si>
  <si>
    <t>949101111</t>
  </si>
  <si>
    <t>Lešení pomocné pro objekty pozemních staveb s lešeňovou podlahou v do 1,9 m zatížení do 150 kg/m2</t>
  </si>
  <si>
    <t>1703242215</t>
  </si>
  <si>
    <t>952901111</t>
  </si>
  <si>
    <t>Vyčištění budov bytové a občanské výstavby při výšce podlaží do 4 m</t>
  </si>
  <si>
    <t>38399332</t>
  </si>
  <si>
    <t>952902021</t>
  </si>
  <si>
    <t>Čištění budov zametení hladkých podlah</t>
  </si>
  <si>
    <t>-1920260025</t>
  </si>
  <si>
    <t>100*30                               "100 m2 x 30 dní"</t>
  </si>
  <si>
    <t>10</t>
  </si>
  <si>
    <t>952902031</t>
  </si>
  <si>
    <t>Čištění budov omytí hladkých podlah</t>
  </si>
  <si>
    <t>-988978556</t>
  </si>
  <si>
    <t>11</t>
  </si>
  <si>
    <t>953966112</t>
  </si>
  <si>
    <t>Lepení ochranného rohového samolepicího profilu do zdravotnických zařízení na vyrovnaný podklad na stěnu včetně ukončovacích systémových prvků, antibakteriální</t>
  </si>
  <si>
    <t>79709537</t>
  </si>
  <si>
    <t>1,8*11                                  "V01"</t>
  </si>
  <si>
    <t>M</t>
  </si>
  <si>
    <t>28342041</t>
  </si>
  <si>
    <t>profil PVC ochranný rohový 50x50mm</t>
  </si>
  <si>
    <t>-539060956</t>
  </si>
  <si>
    <t>1,8*11*1,1                                  "V01"</t>
  </si>
  <si>
    <t>13</t>
  </si>
  <si>
    <t>962031132</t>
  </si>
  <si>
    <t>Bourání příček nebo přizdívek z cihel pálených plných tl do 100 mm</t>
  </si>
  <si>
    <t>48045138</t>
  </si>
  <si>
    <t>2,69*3,75</t>
  </si>
  <si>
    <t>14</t>
  </si>
  <si>
    <t>965081213</t>
  </si>
  <si>
    <t>Bourání podlah z dlaždic keramických nebo xylolitových tl do 10 mm plochy přes 1 m2</t>
  </si>
  <si>
    <t>2073607446</t>
  </si>
  <si>
    <t>12,89                                      "125"</t>
  </si>
  <si>
    <t>1,215*0,525                        "chodba"</t>
  </si>
  <si>
    <t>15</t>
  </si>
  <si>
    <t>968062356</t>
  </si>
  <si>
    <t>Vybourání dřevěných rámů oken dvojitých včetně křídel pl do 4 m2</t>
  </si>
  <si>
    <t>1676017632</t>
  </si>
  <si>
    <t>1,3*1,68*2</t>
  </si>
  <si>
    <t>16</t>
  </si>
  <si>
    <t>968062357</t>
  </si>
  <si>
    <t>Vybourání dřevěných rámů oken dvojitých včetně křídel pl přes 4 m2</t>
  </si>
  <si>
    <t>-149814288</t>
  </si>
  <si>
    <t>1,68*2,62*2              "okna v 123b, 124"</t>
  </si>
  <si>
    <t>17</t>
  </si>
  <si>
    <t>968072455</t>
  </si>
  <si>
    <t>Vybourání kovových dveřních zárubní pl do 2 m2</t>
  </si>
  <si>
    <t>1295287497</t>
  </si>
  <si>
    <t>0,8*1,97*1</t>
  </si>
  <si>
    <t>0,9*1,97*2</t>
  </si>
  <si>
    <t>18</t>
  </si>
  <si>
    <t>971033531</t>
  </si>
  <si>
    <t>Vybourání otvorů ve zdivu cihelném pl do 1 m2 na MVC nebo MV tl do 150 mm</t>
  </si>
  <si>
    <t>572022968</t>
  </si>
  <si>
    <t>1,3*2,13-0,9*1,97</t>
  </si>
  <si>
    <t>19</t>
  </si>
  <si>
    <t>971033621</t>
  </si>
  <si>
    <t>Vybourání otvorů ve zdivu cihelném pl do 4 m2 na MVC nebo MV tl do 100 mm</t>
  </si>
  <si>
    <t>-1169519532</t>
  </si>
  <si>
    <t>1,09*3,58-0,8*1,97</t>
  </si>
  <si>
    <t>20</t>
  </si>
  <si>
    <t>973031151</t>
  </si>
  <si>
    <t>Vysekání výklenků ve zdivu cihelném na MV nebo MVC pl přes 0,25 m2</t>
  </si>
  <si>
    <t>m3</t>
  </si>
  <si>
    <t>508773515</t>
  </si>
  <si>
    <t>0,61*0,44*0,25                               "nika pro rozvaděč"</t>
  </si>
  <si>
    <t>977151111</t>
  </si>
  <si>
    <t>Jádrové vrty diamantovými korunkami do stavebních materiálů D do 35 mm</t>
  </si>
  <si>
    <t>1882511522</t>
  </si>
  <si>
    <t>0,4                                "prostup pro elektroinstalaci"</t>
  </si>
  <si>
    <t>22</t>
  </si>
  <si>
    <t>977151116</t>
  </si>
  <si>
    <t>Jádrové vrty diamantovými korunkami do stavebních materiálů D přes 70 do 80 mm</t>
  </si>
  <si>
    <t>-1440535670</t>
  </si>
  <si>
    <t>0,4                       "odpadní potrubí od sprchy"</t>
  </si>
  <si>
    <t>23</t>
  </si>
  <si>
    <t>977151125</t>
  </si>
  <si>
    <t>Jádrové vrty diamantovými korunkami do stavebních materiálů D přes 180 do 200 mm</t>
  </si>
  <si>
    <t>322577976</t>
  </si>
  <si>
    <t>0,6</t>
  </si>
  <si>
    <t>24</t>
  </si>
  <si>
    <t>978059541</t>
  </si>
  <si>
    <t>Odsekání a odebrání obkladů stěn z vnitřních obkládaček plochy přes 1 m2</t>
  </si>
  <si>
    <t>-473861204</t>
  </si>
  <si>
    <t>(1,0+2,0)*1,8                             "123"</t>
  </si>
  <si>
    <t>(4,39+2,69+0,6)*2*1,8           "125"</t>
  </si>
  <si>
    <t>-1,09*1,8</t>
  </si>
  <si>
    <t>-1,3*(1,8-1,52)*2</t>
  </si>
  <si>
    <t>997</t>
  </si>
  <si>
    <t>Doprava suti a vybouraných hmot</t>
  </si>
  <si>
    <t>25</t>
  </si>
  <si>
    <t>997013213</t>
  </si>
  <si>
    <t>Vnitrostaveništní doprava suti a vybouraných hmot pro budovy v přes 9 do 12 m ručně</t>
  </si>
  <si>
    <t>t</t>
  </si>
  <si>
    <t>110789097</t>
  </si>
  <si>
    <t>26</t>
  </si>
  <si>
    <t>997013501</t>
  </si>
  <si>
    <t>Odvoz suti a vybouraných hmot na skládku nebo meziskládku do 1 km se složením</t>
  </si>
  <si>
    <t>-1159926764</t>
  </si>
  <si>
    <t>27</t>
  </si>
  <si>
    <t>997013509</t>
  </si>
  <si>
    <t>Příplatek k odvozu suti a vybouraných hmot na skládku ZKD 1 km přes 1 km</t>
  </si>
  <si>
    <t>625039114</t>
  </si>
  <si>
    <t>6,645*10 'Přepočtené koeficientem množství</t>
  </si>
  <si>
    <t>28</t>
  </si>
  <si>
    <t>997013631</t>
  </si>
  <si>
    <t>Poplatek za uložení na skládce (skládkovné) stavebního odpadu směsného kód odpadu 17 09 04</t>
  </si>
  <si>
    <t>-1292621276</t>
  </si>
  <si>
    <t>998</t>
  </si>
  <si>
    <t>Přesun hmot</t>
  </si>
  <si>
    <t>29</t>
  </si>
  <si>
    <t>998018002</t>
  </si>
  <si>
    <t>Přesun hmot pro budovy ruční pro budovy v přes 6 do 12 m</t>
  </si>
  <si>
    <t>1564921505</t>
  </si>
  <si>
    <t>PSV</t>
  </si>
  <si>
    <t>Práce a dodávky PSV</t>
  </si>
  <si>
    <t>763</t>
  </si>
  <si>
    <t>Konstrukce suché výstavby</t>
  </si>
  <si>
    <t>30</t>
  </si>
  <si>
    <t>763111356</t>
  </si>
  <si>
    <t>SDK příčka tl 125 mm profil CW+UW 100 desky 1xDFRIH2 12,5 s izolací EI 45 Rw do 53 dB</t>
  </si>
  <si>
    <t>1053506500</t>
  </si>
  <si>
    <t>(2,87+1,025)*3,75</t>
  </si>
  <si>
    <t>0,9*3,75</t>
  </si>
  <si>
    <t>2,87*3,75</t>
  </si>
  <si>
    <t>(1,215+0,525)*3,75</t>
  </si>
  <si>
    <t>31</t>
  </si>
  <si>
    <t>763111717</t>
  </si>
  <si>
    <t>SDK příčka základní penetrační nátěr (oboustranně)</t>
  </si>
  <si>
    <t>-1894757503</t>
  </si>
  <si>
    <t>32</t>
  </si>
  <si>
    <t>763111762</t>
  </si>
  <si>
    <t>Příplatek k SDK příčce s jednoduchou nosnou konstrukcí za zahuštění profilů na vzdálenost 41 mm</t>
  </si>
  <si>
    <t>525835839</t>
  </si>
  <si>
    <t>33</t>
  </si>
  <si>
    <t>763121457</t>
  </si>
  <si>
    <t>SDK stěna předsazená tl 87,5 mm profil CW+UW 75 deska s vysokou mechanickou odolností 1xDFRIH2 12,5 s izolací EI 30 Rw do 15 dB</t>
  </si>
  <si>
    <t>1425698730</t>
  </si>
  <si>
    <t>(0,35+0,45+0,35)*3,75</t>
  </si>
  <si>
    <t>34</t>
  </si>
  <si>
    <t>763121714</t>
  </si>
  <si>
    <t>SDK stěna předsazená základní penetrační nátěr</t>
  </si>
  <si>
    <t>-56435646</t>
  </si>
  <si>
    <t>35</t>
  </si>
  <si>
    <t>763131451</t>
  </si>
  <si>
    <t>SDK podhled deska 1xH2 12,5 bez izolace dvouvrstvá spodní kce profil CD+UD</t>
  </si>
  <si>
    <t>1013187425</t>
  </si>
  <si>
    <t>14,09-2,75*2,39+(2,75+2,39)*0,45          "124"</t>
  </si>
  <si>
    <t>7,54                                                                     "125"</t>
  </si>
  <si>
    <t>36</t>
  </si>
  <si>
    <t>763131714</t>
  </si>
  <si>
    <t>SDK podhled základní penetrační nátěr</t>
  </si>
  <si>
    <t>1869867598</t>
  </si>
  <si>
    <t>37</t>
  </si>
  <si>
    <t>998763332</t>
  </si>
  <si>
    <t>Přesun hmot tonážní pro konstrukce montované z desek ruční v objektech v přes 6 do 12 m</t>
  </si>
  <si>
    <t>-1699674734</t>
  </si>
  <si>
    <t>764</t>
  </si>
  <si>
    <t>Konstrukce klempířské</t>
  </si>
  <si>
    <t>38</t>
  </si>
  <si>
    <t>764002851</t>
  </si>
  <si>
    <t>Demontáž oplechování parapetů do suti</t>
  </si>
  <si>
    <t>-1694279038</t>
  </si>
  <si>
    <t>1,35*2</t>
  </si>
  <si>
    <t>1,75*2</t>
  </si>
  <si>
    <t>39</t>
  </si>
  <si>
    <t>764216642</t>
  </si>
  <si>
    <t>Oplechování rovných parapetů celoplošně lepené z Pz s povrchovou úpravou rš 200 mm</t>
  </si>
  <si>
    <t>1201038491</t>
  </si>
  <si>
    <t>40</t>
  </si>
  <si>
    <t>998764122</t>
  </si>
  <si>
    <t>Přesun hmot tonážní pro konstrukce klempířské ruční v objektech v přes 6 do 12 m</t>
  </si>
  <si>
    <t>-92972905</t>
  </si>
  <si>
    <t>766</t>
  </si>
  <si>
    <t>Konstrukce truhlářské</t>
  </si>
  <si>
    <t>41</t>
  </si>
  <si>
    <t>766622132</t>
  </si>
  <si>
    <t>Montáž plastových oken plochy přes 1 m2 otevíravých v do 2,5 m s rámem do zdiva</t>
  </si>
  <si>
    <t>372933292</t>
  </si>
  <si>
    <t>1,3*1,68*2                                    "O01"</t>
  </si>
  <si>
    <t>42</t>
  </si>
  <si>
    <t>611400541</t>
  </si>
  <si>
    <t>okno plastové otevíravé/sklopné trojsklo přes plochu 1m2 v 1,5-2,5m - O01</t>
  </si>
  <si>
    <t>-1848541919</t>
  </si>
  <si>
    <t>43</t>
  </si>
  <si>
    <t>766622133</t>
  </si>
  <si>
    <t>Montáž plastových oken plochy přes 1 m2 otevíravých v přes 2,5 m s rámem do zdiva</t>
  </si>
  <si>
    <t>1125494636</t>
  </si>
  <si>
    <t>44</t>
  </si>
  <si>
    <t>611400561</t>
  </si>
  <si>
    <t>okno plastové otevíravé/sklopné trojsklo přes plochu 1m2 přes v 2,5m - O02</t>
  </si>
  <si>
    <t>765882910</t>
  </si>
  <si>
    <t>45</t>
  </si>
  <si>
    <t>766629213</t>
  </si>
  <si>
    <t>Příplatek k montáži oken za izolaci pro rovné ostění připojovací spára do 15 mm - folie</t>
  </si>
  <si>
    <t>-6178732</t>
  </si>
  <si>
    <t>(1,3+1,68)*2*2                                    "O01"</t>
  </si>
  <si>
    <t>(1,68+2,62)*2*2                                   "O02"</t>
  </si>
  <si>
    <t>46</t>
  </si>
  <si>
    <t>766660352</t>
  </si>
  <si>
    <t>Montáž posuvných dveří jednokřídlových průchozí v do 2,5 m a š přes 800 do 1200 mm do pojezdu na stěnu</t>
  </si>
  <si>
    <t>-1386343612</t>
  </si>
  <si>
    <t>1                                    "D01"</t>
  </si>
  <si>
    <t>1                                    "D02"</t>
  </si>
  <si>
    <t>1                                    "D03"</t>
  </si>
  <si>
    <t>47</t>
  </si>
  <si>
    <t>55331647</t>
  </si>
  <si>
    <t>kování na stěnu do garnyže pro posuvné dveře jednokřídlé</t>
  </si>
  <si>
    <t>sada</t>
  </si>
  <si>
    <t>-648898222</t>
  </si>
  <si>
    <t>48</t>
  </si>
  <si>
    <t>61162087</t>
  </si>
  <si>
    <t>dveře jednokřídlé dřevotřískové povrch laminátový plné 900x1970-2100mm</t>
  </si>
  <si>
    <t>-1133896462</t>
  </si>
  <si>
    <t>49</t>
  </si>
  <si>
    <t>766660729</t>
  </si>
  <si>
    <t>Montáž dveřního interiérového kování - štítku s klikou</t>
  </si>
  <si>
    <t>568695499</t>
  </si>
  <si>
    <t>50</t>
  </si>
  <si>
    <t>54914123</t>
  </si>
  <si>
    <t>dveřní kování interiérové rozetové klika/klika</t>
  </si>
  <si>
    <t>1574763769</t>
  </si>
  <si>
    <t>51</t>
  </si>
  <si>
    <t>766682111</t>
  </si>
  <si>
    <t>Montáž zárubní obložkových pro dveře jednokřídlové tl stěny do 170 mm</t>
  </si>
  <si>
    <t>1896254665</t>
  </si>
  <si>
    <t>52</t>
  </si>
  <si>
    <t>61182307</t>
  </si>
  <si>
    <t>zárubeň jednokřídlá obložková s laminátovým povrchem tl stěny 60-150mm rozměru 600-1100/1970, 2100mm</t>
  </si>
  <si>
    <t>-433142485</t>
  </si>
  <si>
    <t>53</t>
  </si>
  <si>
    <t>766682113</t>
  </si>
  <si>
    <t>Montáž zárubní obložkových pro dveře jednokřídlové tl stěny přes 350 mm</t>
  </si>
  <si>
    <t>800355695</t>
  </si>
  <si>
    <t>54</t>
  </si>
  <si>
    <t>61182312</t>
  </si>
  <si>
    <t>zárubeň jednokřídlá obložková s laminátovým povrchem tl stěny 510-750mm rozměru 600-1100/1970mm</t>
  </si>
  <si>
    <t>1686291794</t>
  </si>
  <si>
    <t>55</t>
  </si>
  <si>
    <t>766691811</t>
  </si>
  <si>
    <t>Demontáž parapetních desek dřevěných nebo plastových šířky do 300 mm</t>
  </si>
  <si>
    <t>-99155431</t>
  </si>
  <si>
    <t>1,30*1</t>
  </si>
  <si>
    <t>1,68*2</t>
  </si>
  <si>
    <t>56</t>
  </si>
  <si>
    <t>766694116</t>
  </si>
  <si>
    <t>Montáž parapetních desek dřevěných nebo plastových š do 300 mm</t>
  </si>
  <si>
    <t>-145387481</t>
  </si>
  <si>
    <t>57</t>
  </si>
  <si>
    <t>60794103</t>
  </si>
  <si>
    <t>parapet dřevotřískový vnitřní povrch laminátový š 300mm</t>
  </si>
  <si>
    <t>899691729</t>
  </si>
  <si>
    <t>58</t>
  </si>
  <si>
    <t>998766122</t>
  </si>
  <si>
    <t>Přesun hmot tonážní pro kce truhlářské ruční v objektech v přes 6 do 12 m</t>
  </si>
  <si>
    <t>1085313284</t>
  </si>
  <si>
    <t>771</t>
  </si>
  <si>
    <t>Podlahy z dlaždic</t>
  </si>
  <si>
    <t>59</t>
  </si>
  <si>
    <t>771111011</t>
  </si>
  <si>
    <t>Vysátí podkladu před pokládkou dlažby</t>
  </si>
  <si>
    <t>-1218083214</t>
  </si>
  <si>
    <t>60</t>
  </si>
  <si>
    <t>771121011</t>
  </si>
  <si>
    <t>Nátěr penetrační na podlahu</t>
  </si>
  <si>
    <t>-457905746</t>
  </si>
  <si>
    <t>61</t>
  </si>
  <si>
    <t>771151021</t>
  </si>
  <si>
    <t>Samonivelační stěrka podlah pevnosti 30 MPa tl 3 mm</t>
  </si>
  <si>
    <t>-759984441</t>
  </si>
  <si>
    <t>62</t>
  </si>
  <si>
    <t>771161021</t>
  </si>
  <si>
    <t>Montáž profilu ukončujícího pro plynulý přechod (dlažby s kobercem apod.)</t>
  </si>
  <si>
    <t>1847725347</t>
  </si>
  <si>
    <t>0,9+1,3</t>
  </si>
  <si>
    <t>63</t>
  </si>
  <si>
    <t>59054101</t>
  </si>
  <si>
    <t>profil přechodový Al s pohyblivým ramenem 10x20mm</t>
  </si>
  <si>
    <t>-20339256</t>
  </si>
  <si>
    <t>(0,9+1,3)*1,1</t>
  </si>
  <si>
    <t>64</t>
  </si>
  <si>
    <t>771574414</t>
  </si>
  <si>
    <t>Montáž podlah keramických hladkých lepených cementovým flexibilním lepidlem přes 4 do 6 ks/m2</t>
  </si>
  <si>
    <t>493308892</t>
  </si>
  <si>
    <t>7,54                                        "125"</t>
  </si>
  <si>
    <t>65</t>
  </si>
  <si>
    <t>59761153</t>
  </si>
  <si>
    <t>dlažba keramická slinutá mrazuvzdorná R10/A povrch hladký/matný tl do 10mm přes 4 do 6ks/m2</t>
  </si>
  <si>
    <t>-939524428</t>
  </si>
  <si>
    <t>fig31*1,10</t>
  </si>
  <si>
    <t>66</t>
  </si>
  <si>
    <t>771591112</t>
  </si>
  <si>
    <t>Izolace pod dlažbu nátěrem nebo stěrkou ve dvou vrstvách</t>
  </si>
  <si>
    <t>176189553</t>
  </si>
  <si>
    <t>67</t>
  </si>
  <si>
    <t>771591115</t>
  </si>
  <si>
    <t>Podlahy spárování silikonem</t>
  </si>
  <si>
    <t>-1824571441</t>
  </si>
  <si>
    <t>(2,3+2,87+1,0)*2                      "125"</t>
  </si>
  <si>
    <t>68</t>
  </si>
  <si>
    <t>998771122</t>
  </si>
  <si>
    <t>Přesun hmot tonážní pro podlahy z dlaždic ruční v objektech v přes 6 do 12 m</t>
  </si>
  <si>
    <t>-1138252603</t>
  </si>
  <si>
    <t>776</t>
  </si>
  <si>
    <t>Podlahy povlakové</t>
  </si>
  <si>
    <t>69</t>
  </si>
  <si>
    <t>776111311</t>
  </si>
  <si>
    <t>Vysátí podkladu povlakových podlah</t>
  </si>
  <si>
    <t>1387992398</t>
  </si>
  <si>
    <t>70</t>
  </si>
  <si>
    <t>776121112</t>
  </si>
  <si>
    <t>Vodou ředitelná penetrace savého podkladu povlakových podlah</t>
  </si>
  <si>
    <t>1860356088</t>
  </si>
  <si>
    <t>71</t>
  </si>
  <si>
    <t>776141121</t>
  </si>
  <si>
    <t>Stěrka podlahová nivelační pro vyrovnání podkladu povlakových podlah pevnosti 30 MPa tl do 3 mm</t>
  </si>
  <si>
    <t>1163789084</t>
  </si>
  <si>
    <t>72</t>
  </si>
  <si>
    <t>776201811</t>
  </si>
  <si>
    <t>Demontáž lepených povlakových podlah bez podložky ručně</t>
  </si>
  <si>
    <t>575012368</t>
  </si>
  <si>
    <t>17,75+8,56                              "123,124"</t>
  </si>
  <si>
    <t>73</t>
  </si>
  <si>
    <t>776221111</t>
  </si>
  <si>
    <t>Lepení pásů z PVC standardním lepidlem</t>
  </si>
  <si>
    <t>1051608265</t>
  </si>
  <si>
    <t>7,22+10,05+14,09                  "123a,b,124"</t>
  </si>
  <si>
    <t>74</t>
  </si>
  <si>
    <t>28411143</t>
  </si>
  <si>
    <t>podlahovina vinylová homogenní protiskluzná se vsypem a výztuž. vrstvou, s nopy, třída zátěže 34/43, hořlavost Bfl-s1 tl 2,00mm</t>
  </si>
  <si>
    <t>-1627854001</t>
  </si>
  <si>
    <t>fig41*1,1</t>
  </si>
  <si>
    <t>75</t>
  </si>
  <si>
    <t>776223112</t>
  </si>
  <si>
    <t>Spoj povlakových podlahovin z PVC svařováním za studena</t>
  </si>
  <si>
    <t>-495918780</t>
  </si>
  <si>
    <t>76</t>
  </si>
  <si>
    <t>776411212</t>
  </si>
  <si>
    <t>Montáž tahaných obvodových soklíků z PVC výšky do 100 mm</t>
  </si>
  <si>
    <t>-690740071</t>
  </si>
  <si>
    <t>(2,845+2,87)*2                          "123a"</t>
  </si>
  <si>
    <t>(3,925+2,87)*2                          "123b"</t>
  </si>
  <si>
    <t>(5,135+2,87+0,9+0,35)*2        "124"</t>
  </si>
  <si>
    <t>77</t>
  </si>
  <si>
    <t>-1637054201</t>
  </si>
  <si>
    <t>fig43*0,1*1,1</t>
  </si>
  <si>
    <t>78</t>
  </si>
  <si>
    <t>998776122</t>
  </si>
  <si>
    <t>Přesun hmot tonážní pro podlahy povlakové ruční v objektech v přes 6 do 12 m</t>
  </si>
  <si>
    <t>-819470429</t>
  </si>
  <si>
    <t>781</t>
  </si>
  <si>
    <t>Dokončovací práce - obklady</t>
  </si>
  <si>
    <t>79</t>
  </si>
  <si>
    <t>781111011</t>
  </si>
  <si>
    <t>Ometení (oprášení) stěny při přípravě podkladu</t>
  </si>
  <si>
    <t>211958353</t>
  </si>
  <si>
    <t>80</t>
  </si>
  <si>
    <t>781121011</t>
  </si>
  <si>
    <t>Nátěr penetrační na stěnu</t>
  </si>
  <si>
    <t>818195101</t>
  </si>
  <si>
    <t>81</t>
  </si>
  <si>
    <t>781131112</t>
  </si>
  <si>
    <t>Izolace pod obklad nátěrem nebo stěrkou ve dvou vrstvách</t>
  </si>
  <si>
    <t>-1578244679</t>
  </si>
  <si>
    <t>(2,3+2,87+1,0)*2*1,5                      "125"</t>
  </si>
  <si>
    <t>-1,0*1,5*1</t>
  </si>
  <si>
    <t>82</t>
  </si>
  <si>
    <t>781151031</t>
  </si>
  <si>
    <t>Celoplošné vyrovnání podkladu stěrkou tl 3 mm</t>
  </si>
  <si>
    <t>1611984855</t>
  </si>
  <si>
    <t>83</t>
  </si>
  <si>
    <t>781472214</t>
  </si>
  <si>
    <t>Montáž obkladů keramických hladkých lepených cementovým flexibilním lepidlem přes 4 do 6 ks/m2</t>
  </si>
  <si>
    <t>368357714</t>
  </si>
  <si>
    <t>(2,3+2,87+1,0)*2*2,8                      "125"</t>
  </si>
  <si>
    <t>-1,0*2,02*1</t>
  </si>
  <si>
    <t>-1,3*(2,8-1,52)*1</t>
  </si>
  <si>
    <t>(0,9+1,2)*2,0                                      "125"</t>
  </si>
  <si>
    <t>84</t>
  </si>
  <si>
    <t>1958862261</t>
  </si>
  <si>
    <t>fig34*1,1</t>
  </si>
  <si>
    <t>85</t>
  </si>
  <si>
    <t>781492211</t>
  </si>
  <si>
    <t>Montáž profilů rohových lepených flexibilním cementovým lepidlem</t>
  </si>
  <si>
    <t>-1200503189</t>
  </si>
  <si>
    <t>3*2,8                      "125"</t>
  </si>
  <si>
    <t>86</t>
  </si>
  <si>
    <t>28342003</t>
  </si>
  <si>
    <t>lišta ukončovací z PVC 10mm</t>
  </si>
  <si>
    <t>1061114512</t>
  </si>
  <si>
    <t>3*2,8*1,05                      "125"</t>
  </si>
  <si>
    <t>87</t>
  </si>
  <si>
    <t>781492251</t>
  </si>
  <si>
    <t>Montáž profilů ukončovacích lepených flexibilním cementovým lepidlem</t>
  </si>
  <si>
    <t>377366560</t>
  </si>
  <si>
    <t>(0,9+1,1)                                      "125"</t>
  </si>
  <si>
    <t>88</t>
  </si>
  <si>
    <t>-1369864907</t>
  </si>
  <si>
    <t>(2,3+2,87+1,0)*2*1,05                      "125"</t>
  </si>
  <si>
    <t>(0,9+1,1)*1,05                                      "125"</t>
  </si>
  <si>
    <t>89</t>
  </si>
  <si>
    <t>998781122</t>
  </si>
  <si>
    <t>Přesun hmot tonážní pro obklady keramické ruční v objektech v přes 6 do 12 m</t>
  </si>
  <si>
    <t>-1440429312</t>
  </si>
  <si>
    <t>784</t>
  </si>
  <si>
    <t>Dokončovací práce - malby a tapety</t>
  </si>
  <si>
    <t>90</t>
  </si>
  <si>
    <t>784111011</t>
  </si>
  <si>
    <t>Obroušení podkladu omítnutého v místnostech v do 3,80 m</t>
  </si>
  <si>
    <t>-835272135</t>
  </si>
  <si>
    <t>(5,87+2,87)*2*(3,75-1,90)                   "123"</t>
  </si>
  <si>
    <t>(3,07+2,69)*2*(3,75-1,90)                   "124"</t>
  </si>
  <si>
    <t>(4,39+2,69+0,6)*2*(3,75-1,80)           "125"</t>
  </si>
  <si>
    <t>91</t>
  </si>
  <si>
    <t>784121001</t>
  </si>
  <si>
    <t>Oškrabání malby v místnostech v do 3,80 m</t>
  </si>
  <si>
    <t>-1204316266</t>
  </si>
  <si>
    <t>(5,87+2,87)*2*1,90                   "123"</t>
  </si>
  <si>
    <t>(3,07+2,69)*2*1,90                   "124"</t>
  </si>
  <si>
    <t>92</t>
  </si>
  <si>
    <t>784121011</t>
  </si>
  <si>
    <t>Rozmývání podkladu po oškrabání malby v místnostech v do 3,80 m</t>
  </si>
  <si>
    <t>1458208728</t>
  </si>
  <si>
    <t>93</t>
  </si>
  <si>
    <t>784181101</t>
  </si>
  <si>
    <t>Základní akrylátová jednonásobná bezbarvá penetrace podkladu v místnostech v do 3,80 m</t>
  </si>
  <si>
    <t>-1943020264</t>
  </si>
  <si>
    <t>(5,87+2,87)*2*3,75                            "123a,b"</t>
  </si>
  <si>
    <t>(4,39+3,07+2,69+1,0)*2*3,75         "124,125"</t>
  </si>
  <si>
    <t>Mezisoučet                                  "stěny - zděné"</t>
  </si>
  <si>
    <t>Mezisoučet                                   "stropy - zděný"</t>
  </si>
  <si>
    <t>Součet</t>
  </si>
  <si>
    <t>94</t>
  </si>
  <si>
    <t>784211101</t>
  </si>
  <si>
    <t>Dvojnásobné bílé malby ze směsí za mokra výborně oděruvzdorných v místnostech v do 3,80 m</t>
  </si>
  <si>
    <t>79260034</t>
  </si>
  <si>
    <t>(2,845+2,87)*2*1,9                              "123a"</t>
  </si>
  <si>
    <t>(3,925+2,87)*2*1,9                              "123b"</t>
  </si>
  <si>
    <t>(5,135+2,87+0,9)*2*1,9                     "124"</t>
  </si>
  <si>
    <t>Mezisoučet                                         "zdivo a SDK"</t>
  </si>
  <si>
    <t>95</t>
  </si>
  <si>
    <t>784211163</t>
  </si>
  <si>
    <t>Příplatek k cenám 2x maleb ze směsí za mokra oděruvzdorných za barevnou malbu středně sytého odstínu</t>
  </si>
  <si>
    <t>-1433208658</t>
  </si>
  <si>
    <t>96</t>
  </si>
  <si>
    <t>784221101</t>
  </si>
  <si>
    <t>Dvojnásobné bílé malby ze směsí za sucha dobře otěruvzdorných v místnostech do 3,80 m</t>
  </si>
  <si>
    <t>798203402</t>
  </si>
  <si>
    <t>(2,845+2,87)*2*(3,75-1,9)                              "123a"</t>
  </si>
  <si>
    <t>(3,925+2,87)*2*(3,75-1,9)                              "123b"</t>
  </si>
  <si>
    <t>(5,135+2,87+0,9)*2*(3,75-1,9)                      "124"</t>
  </si>
  <si>
    <t>(2,3+2,87+1,0)*2*(3,3-2,8)                             "125"</t>
  </si>
  <si>
    <t>Mezisoučet                                                       "stěny"</t>
  </si>
  <si>
    <t>Mezisoučet                                                      "stropy"</t>
  </si>
  <si>
    <t>Součet                                                             "zdivo a SDK"</t>
  </si>
  <si>
    <t>97</t>
  </si>
  <si>
    <t>784221153</t>
  </si>
  <si>
    <t>Příplatek k cenám 2x maleb za sucha otěruvzdorných za barevnou malbu v odstínu středně sytém</t>
  </si>
  <si>
    <t>-1273003949</t>
  </si>
  <si>
    <t>786</t>
  </si>
  <si>
    <t>Dokončovací práce - čalounické úpravy</t>
  </si>
  <si>
    <t>98</t>
  </si>
  <si>
    <t>7866261111</t>
  </si>
  <si>
    <t>Demontáž lamelové žaluzie vnitřní nebo do oken dvojitých dřevěných</t>
  </si>
  <si>
    <t>627525716</t>
  </si>
  <si>
    <t>786626111</t>
  </si>
  <si>
    <t>Montáž lamelové žaluzie vnitřní nebo do oken dvojitých dřevěných</t>
  </si>
  <si>
    <t>-1623599903</t>
  </si>
  <si>
    <t>100</t>
  </si>
  <si>
    <t>55346200</t>
  </si>
  <si>
    <t>žaluzie horizontální interiérové</t>
  </si>
  <si>
    <t>-1654782881</t>
  </si>
  <si>
    <t>101</t>
  </si>
  <si>
    <t>998786122</t>
  </si>
  <si>
    <t>Přesun hmot tonážní pro stínění a čalounické úpravy ruční v objektech v přes 6 do 12 m</t>
  </si>
  <si>
    <t>916183686</t>
  </si>
  <si>
    <t>HZS</t>
  </si>
  <si>
    <t>Hodinové zúčtovací sazby</t>
  </si>
  <si>
    <t>102</t>
  </si>
  <si>
    <t>HZS2491</t>
  </si>
  <si>
    <t>Hodinová zúčtovací sazba dělník zednických výpomocí</t>
  </si>
  <si>
    <t>512</t>
  </si>
  <si>
    <t>1459214076</t>
  </si>
  <si>
    <t>2 - Fototerapie - ZTI, UT, VZT</t>
  </si>
  <si>
    <t xml:space="preserve"> </t>
  </si>
  <si>
    <t xml:space="preserve">HSV - Práce a dodávky HSV   </t>
  </si>
  <si>
    <t xml:space="preserve">    9 - Ostatní konstrukce a práce, bourání   </t>
  </si>
  <si>
    <t xml:space="preserve">PSV - Práce a dodávky PSV   </t>
  </si>
  <si>
    <t xml:space="preserve">    721 - Zdravotechnika - vnitřní kanalizace   </t>
  </si>
  <si>
    <t xml:space="preserve">    722 - Zdravotechnika - vnitřní vodovod   </t>
  </si>
  <si>
    <t xml:space="preserve">    725 - Zdravotechnika - zařizovací předměty   </t>
  </si>
  <si>
    <t xml:space="preserve">    733 - Ústřední vytápění - rozvodné potrubí   </t>
  </si>
  <si>
    <t xml:space="preserve">    734 - Ústřední vytápění - armatury   </t>
  </si>
  <si>
    <t xml:space="preserve">    735 - Ústřední vytápění - otopná tělesa   </t>
  </si>
  <si>
    <t xml:space="preserve">    751 - Vzduchotechnika   </t>
  </si>
  <si>
    <t xml:space="preserve">    783 - Dokončovací práce - nátěry   </t>
  </si>
  <si>
    <t xml:space="preserve">HZS - Hodinové zúčtovací sazby   </t>
  </si>
  <si>
    <t xml:space="preserve">Práce a dodávky HSV   </t>
  </si>
  <si>
    <t xml:space="preserve">Ostatní konstrukce a práce, bourání   </t>
  </si>
  <si>
    <t>971033231</t>
  </si>
  <si>
    <t>Vybourání otvorů ve zdivu základovém nebo nadzákladovém z cihel, tvárnic, příčkovek z cihel pálených na maltu vápennou nebo vápenocementovou plochy do 0,0225 m2, tl. do 150 mm</t>
  </si>
  <si>
    <t xml:space="preserve">"Otvor pro průchod VZT potrubím příčkou" 1   </t>
  </si>
  <si>
    <t>971033261</t>
  </si>
  <si>
    <t>Vybourání otvorů ve zdivu základovém nebo nadzákladovém z cihel, tvárnic, příčkovek z cihel pálených na maltu vápennou nebo vápenocementovou plochy do 0,0225 m2, tl. do 600 mm</t>
  </si>
  <si>
    <t xml:space="preserve">"Otvor pro průchod VZT potrubím obvodovou stěnou" 1   </t>
  </si>
  <si>
    <t>974031142</t>
  </si>
  <si>
    <t>Vysekání rýh ve zdivu cihelném na maltu vápennou nebo vápenocementovou do hl. 70 mm a šířky do 70 mm</t>
  </si>
  <si>
    <t xml:space="preserve">Drážka pro potrubí kanalizace   </t>
  </si>
  <si>
    <t xml:space="preserve">3+0,7   </t>
  </si>
  <si>
    <t>974031143</t>
  </si>
  <si>
    <t>Vysekání rýh ve zdivu cihelném na maltu vápennou nebo vápenocementovou do hl. 70 mm a šířky do 100 mm</t>
  </si>
  <si>
    <t xml:space="preserve">Drážka pro potrubí SV+TV   </t>
  </si>
  <si>
    <t xml:space="preserve">5+0,7   </t>
  </si>
  <si>
    <t xml:space="preserve">Práce a dodávky PSV   </t>
  </si>
  <si>
    <t>721</t>
  </si>
  <si>
    <t xml:space="preserve">Zdravotechnika - vnitřní kanalizace   </t>
  </si>
  <si>
    <t>721174043</t>
  </si>
  <si>
    <t>Potrubí z trub polypropylenových připojovací DN 50</t>
  </si>
  <si>
    <t xml:space="preserve">3+0,7+0,5+0,5   </t>
  </si>
  <si>
    <t>998721103</t>
  </si>
  <si>
    <t>Přesun hmot pro vnitřní kanalizaci stanovený z hmotnosti přesunovaného materiálu vodorovná dopravní vzdálenost do 50 m základní v objektech výšky přes 12 do 24 m</t>
  </si>
  <si>
    <t>722</t>
  </si>
  <si>
    <t xml:space="preserve">Zdravotechnika - vnitřní vodovod   </t>
  </si>
  <si>
    <t>722175022</t>
  </si>
  <si>
    <t>Potrubí z trubek polypropylenových spojovaných svařováním z jednovrstvého PP-RCT S4 (PN 10) D 20/2,3</t>
  </si>
  <si>
    <t xml:space="preserve">"Potrubí SV" 5+0,7   </t>
  </si>
  <si>
    <t xml:space="preserve">"Potrubí TV" 5+0,7   </t>
  </si>
  <si>
    <t xml:space="preserve">Součet   </t>
  </si>
  <si>
    <t>722181211</t>
  </si>
  <si>
    <t>Ochrana potrubí termoizolačními trubicemi z pěnového polyetylenu PE přilepenými v příčných a podélných spojích, tloušťky izolace do 6 mm, vnitřního průměru izolace DN do 22 mm</t>
  </si>
  <si>
    <t xml:space="preserve">"Izolace potrubí SV, d20, tl. 6 mm" 5+0,7   </t>
  </si>
  <si>
    <t>722181241</t>
  </si>
  <si>
    <t>Ochrana potrubí termoizolačními trubicemi z pěnového polyetylenu PE přilepenými v příčných a podélných spojích, tloušťky izolace přes 13 do 20 mm, vnitřního průměru izolace DN do 22 mm</t>
  </si>
  <si>
    <t xml:space="preserve">"Izolace potrubí TV, d20, tl. 20 mm" 5+0,7   </t>
  </si>
  <si>
    <t>998722103</t>
  </si>
  <si>
    <t>Přesun hmot pro vnitřní vodovod stanovený z hmotnosti přesunovaného materiálu vodorovná dopravní vzdálenost do 50 m základní v objektech výšky přes 12 do 24 m</t>
  </si>
  <si>
    <t>725</t>
  </si>
  <si>
    <t xml:space="preserve">Zdravotechnika - zařizovací předměty   </t>
  </si>
  <si>
    <t>725210821</t>
  </si>
  <si>
    <t>Demontáž umyvadel bez výtokových armatur umyvadel</t>
  </si>
  <si>
    <t>soubor</t>
  </si>
  <si>
    <t xml:space="preserve">1+1   </t>
  </si>
  <si>
    <t>725211603</t>
  </si>
  <si>
    <t>Umyvadla keramická bílá bez výtokových armatur připevněná na stěnu šrouby bez sloupu nebo krytu na sifon, šířka umyvadla 600 mm</t>
  </si>
  <si>
    <t xml:space="preserve">"Ozn. U" 2   </t>
  </si>
  <si>
    <t>725229103</t>
  </si>
  <si>
    <t>Vany bez výtokových armatur montáž van se zápachovou uzávěrkou akrylátových</t>
  </si>
  <si>
    <t xml:space="preserve">"Ozn. V" 1   </t>
  </si>
  <si>
    <t>RMAT0001</t>
  </si>
  <si>
    <t>vana akrylátová 180x75cm, bílá</t>
  </si>
  <si>
    <t>725241218R</t>
  </si>
  <si>
    <t>Sprchové vaničky z litého polymermramoru obdélníkové 1100x900 mm</t>
  </si>
  <si>
    <t xml:space="preserve">"Ozn. S" 1   </t>
  </si>
  <si>
    <t>725244323R</t>
  </si>
  <si>
    <t>Sprchové dveře a zástěny zástěny sprchové do niky bezrámové skleněné tl. 8 mm dveře otvíravé jednokřídlové, na vaničku šířky 1100 mm</t>
  </si>
  <si>
    <t>725813111</t>
  </si>
  <si>
    <t>Ventily rohové bez připojovací trubičky nebo flexi hadičky G 1/2"</t>
  </si>
  <si>
    <t xml:space="preserve">"Ozn. U" 2*2   </t>
  </si>
  <si>
    <t>725820802</t>
  </si>
  <si>
    <t>Demontáž baterií stojánkových do 1 otvoru</t>
  </si>
  <si>
    <t>725829131</t>
  </si>
  <si>
    <t>Baterie umyvadlové montáž ostatních typů stojánkových G 1/2"</t>
  </si>
  <si>
    <t>55145694</t>
  </si>
  <si>
    <t>baterie umyvadlová stojánková páková výtok 160 mm s tlačným uzávěrem odpadu 5/4" chrom</t>
  </si>
  <si>
    <t>725831315</t>
  </si>
  <si>
    <t>Baterie vanové nástěnné pákové s automatickým přepínačem a sprchou</t>
  </si>
  <si>
    <t>725849411</t>
  </si>
  <si>
    <t>Baterie sprchové montáž nástěnných baterií s nastavitelnou výškou sprchy</t>
  </si>
  <si>
    <t>55145590</t>
  </si>
  <si>
    <t>baterie sprchová páková včetně sprchové soupravy 150mm chrom</t>
  </si>
  <si>
    <t>998725103</t>
  </si>
  <si>
    <t>Přesun hmot pro zařizovací předměty stanovený z hmotnosti přesunovaného materiálu vodorovná dopravní vzdálenost do 50 m základní v objektech výšky přes 12 do 24 m</t>
  </si>
  <si>
    <t>733</t>
  </si>
  <si>
    <t xml:space="preserve">Ústřední vytápění - rozvodné potrubí   </t>
  </si>
  <si>
    <t>733111103</t>
  </si>
  <si>
    <t>Potrubí z trubek ocelových závitových černých spojovaných svařováním bezešvých běžných nízkotlakých PN 16 do 115°C DN 15</t>
  </si>
  <si>
    <t xml:space="preserve">"Potrubí pro připojení nových radiátorů"   </t>
  </si>
  <si>
    <t xml:space="preserve">2*2+2*1,2+2*0,5   </t>
  </si>
  <si>
    <t>998733103</t>
  </si>
  <si>
    <t>Přesun hmot pro rozvody potrubí stanovený z hmotnosti přesunovaného materiálu vodorovná dopravní vzdálenost do 50 m základní v objektech výšky přes 12 do 24 m</t>
  </si>
  <si>
    <t>734</t>
  </si>
  <si>
    <t xml:space="preserve">Ústřední vytápění - armatury   </t>
  </si>
  <si>
    <t>734222812</t>
  </si>
  <si>
    <t>Ventily regulační závitové termostatické s hlavicí ručního ovládání PN 16 do 110°C přímé chromované G 1/2</t>
  </si>
  <si>
    <t xml:space="preserve">"Termostatický ventil s hlavicí na nová článková tělesa" 2   </t>
  </si>
  <si>
    <t>735</t>
  </si>
  <si>
    <t xml:space="preserve">Ústřední vytápění - otopná tělesa   </t>
  </si>
  <si>
    <t>735110911</t>
  </si>
  <si>
    <t>Opravy otopných těles článkových litinových přetěsnění radiátorové růžice</t>
  </si>
  <si>
    <t xml:space="preserve">"Oprava stávajících těles"   </t>
  </si>
  <si>
    <t xml:space="preserve">2   </t>
  </si>
  <si>
    <t>735111810</t>
  </si>
  <si>
    <t>Demontáž otopných těles litinových článkových</t>
  </si>
  <si>
    <t xml:space="preserve">Demontáž a likvidace stávajícího otopného tělesa   </t>
  </si>
  <si>
    <t xml:space="preserve">22*0,37   </t>
  </si>
  <si>
    <t xml:space="preserve">Demontáž topných těles před rekonstrukcí   </t>
  </si>
  <si>
    <t xml:space="preserve">2*20*0,37   </t>
  </si>
  <si>
    <t>735119140R</t>
  </si>
  <si>
    <t>Otopná tělesa litinová montáž těles článkových</t>
  </si>
  <si>
    <t xml:space="preserve">"Ozn. 13čl.900/160" 2   </t>
  </si>
  <si>
    <t>48450730</t>
  </si>
  <si>
    <t>těleso otopné litinové rozteč/hl 900/160mm, 38-152W, výhřevná plocha 0,440m2/kus</t>
  </si>
  <si>
    <t xml:space="preserve">"Ozn. 13čl.900/160" - 2ks tělesa 13 článků   </t>
  </si>
  <si>
    <t xml:space="preserve">2*13   </t>
  </si>
  <si>
    <t>735191904</t>
  </si>
  <si>
    <t>Ostatní opravy otopných těles vyčištění propláchnutím vodou otopných těles litinových</t>
  </si>
  <si>
    <t xml:space="preserve">Proplach stávajících těles   </t>
  </si>
  <si>
    <t>735192911</t>
  </si>
  <si>
    <t>Ostatní opravy otopných těles zpětná montáž otopných těles článkových litinových</t>
  </si>
  <si>
    <t xml:space="preserve">"Zpětná montáž těles po nátěru"   </t>
  </si>
  <si>
    <t>998735103</t>
  </si>
  <si>
    <t>Přesun hmot pro otopná tělesa stanovený z hmotnosti přesunovaného materiálu vodorovná dopravní vzdálenost do 50 m základní v objektech výšky přes 12 do 24 m</t>
  </si>
  <si>
    <t>751</t>
  </si>
  <si>
    <t xml:space="preserve">Vzduchotechnika   </t>
  </si>
  <si>
    <t>751122051</t>
  </si>
  <si>
    <t>Montáž ventilátoru radiálního nízkotlakého podhledového základního, průměru do 100 mm</t>
  </si>
  <si>
    <t xml:space="preserve">"Ozn. V1" 1+1   </t>
  </si>
  <si>
    <t>54233103R</t>
  </si>
  <si>
    <t>ventilátor radiální malý plastový spínač časový a snímač vlhkosti D 80mm</t>
  </si>
  <si>
    <t xml:space="preserve">MALÝ RADIÁLNÍ VENTILÁTOR URČENÝ PRO MONTÁŽ DO PODHLEDU 90m3/h (230V, 27W, 50Hz) S ČASOVÝM DOBĚHEM A HYDROSTATEM   </t>
  </si>
  <si>
    <t>751398041</t>
  </si>
  <si>
    <t>Montáž ostatních zařízení protidešťové žaluzie nebo žaluziové klapky na kruhové potrubí, průměru do 300 mm</t>
  </si>
  <si>
    <t xml:space="preserve">"Ozn. PDZ" 1   </t>
  </si>
  <si>
    <t>42972952</t>
  </si>
  <si>
    <t>žaluzie nerezová čtvercová 167x167mm pro potrubí D 125mm</t>
  </si>
  <si>
    <t>751510041</t>
  </si>
  <si>
    <t>Vzduchotechnické potrubí z pozinkovaného plechu kruhové, trouba spirálně vinutá bez příruby, průměru do 100 mm</t>
  </si>
  <si>
    <t xml:space="preserve">"Potrubí d100" 2,9+1   </t>
  </si>
  <si>
    <t>751510042</t>
  </si>
  <si>
    <t>Vzduchotechnické potrubí z pozinkovaného plechu kruhové, trouba spirálně vinutá bez příruby, průměru přes 100 do 200 mm</t>
  </si>
  <si>
    <t xml:space="preserve">"Potrubí d125" 6   </t>
  </si>
  <si>
    <t>751537011</t>
  </si>
  <si>
    <t>Montáž potrubí ohebného kruhového neizolovaného z Al laminátové hadice, průměru do 100 mm</t>
  </si>
  <si>
    <t xml:space="preserve">"Potrubí d80" 0,8+0,8   </t>
  </si>
  <si>
    <t>42981621</t>
  </si>
  <si>
    <t>hadice neizolovaná z Al-polyesteru vyztužená drátem D 82mm, l=10m</t>
  </si>
  <si>
    <t xml:space="preserve">1,6 * 1,2   </t>
  </si>
  <si>
    <t>751572031</t>
  </si>
  <si>
    <t>Závěs kruhového potrubí na montovanou konstrukci z nosníku, kotvenou do betonu průměru potrubí do 100 mm</t>
  </si>
  <si>
    <t>751572032</t>
  </si>
  <si>
    <t>Závěs kruhového potrubí na montovanou konstrukci z nosníku, kotvenou do betonu průměru potrubí přes 100 do 200 mm</t>
  </si>
  <si>
    <t>998751102</t>
  </si>
  <si>
    <t>Přesun hmot pro vzduchotechniku stanovený z hmotnosti přesunovaného materiálu vodorovná dopravní vzdálenost do 100 m základní v objektech výšky přes 12 do 24 m</t>
  </si>
  <si>
    <t>783</t>
  </si>
  <si>
    <t xml:space="preserve">Dokončovací práce - nátěry   </t>
  </si>
  <si>
    <t>783601325</t>
  </si>
  <si>
    <t>Příprava podkladu otopných těles před provedením nátěrů článkových odmaštěním vodou ředitelným</t>
  </si>
  <si>
    <t xml:space="preserve">Očištění stávajících těles   </t>
  </si>
  <si>
    <t>783601421</t>
  </si>
  <si>
    <t>Příprava podkladu otopných těles před provedením nátěrů článkových očištění ometením</t>
  </si>
  <si>
    <t>783601713</t>
  </si>
  <si>
    <t>Příprava podkladu armatur a kovových potrubí před provedením nátěru potrubí do DN 50 mm odmaštěním, odmašťovačem vodou ředitelným</t>
  </si>
  <si>
    <t xml:space="preserve">"Nátěr nového ocelového potrubí"   </t>
  </si>
  <si>
    <t xml:space="preserve">"Nátěr stávajícího ocelového potrubí"   </t>
  </si>
  <si>
    <t xml:space="preserve">2*(0,3+0,3)   </t>
  </si>
  <si>
    <t>783614111</t>
  </si>
  <si>
    <t>Základní nátěr otopných těles jednonásobný článkových syntetický</t>
  </si>
  <si>
    <t xml:space="preserve">Nátěr stávajících otopných těles   </t>
  </si>
  <si>
    <t>783614551</t>
  </si>
  <si>
    <t>Základní nátěr armatur a kovových potrubí jednonásobný potrubí do DN 50 mm syntetický</t>
  </si>
  <si>
    <t>783617111</t>
  </si>
  <si>
    <t>Krycí nátěr (email) otopných těles článkových jednonásobný syntetický</t>
  </si>
  <si>
    <t>783627603</t>
  </si>
  <si>
    <t>Krycí nátěr (email) armatur a kovových potrubí potrubí do DN 50 mm jednonásobný silikonový tepelně odolný</t>
  </si>
  <si>
    <t>104</t>
  </si>
  <si>
    <t xml:space="preserve">Hodinové zúčtovací sazby   </t>
  </si>
  <si>
    <t>HZS2221</t>
  </si>
  <si>
    <t>Hodinové zúčtovací sazby profesí PSV provádění stavebních instalací topenář</t>
  </si>
  <si>
    <t>262144</t>
  </si>
  <si>
    <t>106</t>
  </si>
  <si>
    <t>HZS2232</t>
  </si>
  <si>
    <t>Hodinové zúčtovací sazby profesí PSV provádění stavebních instalací elektrikář odborný</t>
  </si>
  <si>
    <t>108</t>
  </si>
  <si>
    <t>Hodinové zúčtovací sazby profesí PSV zednické výpomoci a pomocné práce PSV dělník zednických výpomocí</t>
  </si>
  <si>
    <t>110</t>
  </si>
  <si>
    <t>35,21</t>
  </si>
  <si>
    <t>24,98</t>
  </si>
  <si>
    <t>3 - Rodinný pokoj - stavební</t>
  </si>
  <si>
    <t xml:space="preserve">    783 - Dokončovací práce - nátěry</t>
  </si>
  <si>
    <t xml:space="preserve">    799 - Ostatní</t>
  </si>
  <si>
    <t>1568352630</t>
  </si>
  <si>
    <t>35,21                                                   "329"</t>
  </si>
  <si>
    <t>-1526003867</t>
  </si>
  <si>
    <t>(5,79+6,7)*2*3,26                              "329"</t>
  </si>
  <si>
    <t>172647692</t>
  </si>
  <si>
    <t>35,21+3,85                                         "329,330"</t>
  </si>
  <si>
    <t>-408168565</t>
  </si>
  <si>
    <t>100,0*5                                      "100 m2 x 5 dní"</t>
  </si>
  <si>
    <t>1580970842</t>
  </si>
  <si>
    <t>-906431203</t>
  </si>
  <si>
    <t>1229046713</t>
  </si>
  <si>
    <t>-802584253</t>
  </si>
  <si>
    <t>0,418*10 'Přepočtené koeficientem množství</t>
  </si>
  <si>
    <t>1153098582</t>
  </si>
  <si>
    <t>1985295051</t>
  </si>
  <si>
    <t>766660001</t>
  </si>
  <si>
    <t>Montáž dveřních křídel otvíravých jednokřídlových š do 0,8 m do ocelové zárubně</t>
  </si>
  <si>
    <t>1893139463</t>
  </si>
  <si>
    <t>61162086</t>
  </si>
  <si>
    <t>dveře jednokřídlé dřevotřískové povrch laminátový plné 800x1970-2100mm</t>
  </si>
  <si>
    <t>-1656411917</t>
  </si>
  <si>
    <t>766660002</t>
  </si>
  <si>
    <t>Montáž dveřních křídel otvíravých jednokřídlových š přes 0,8 m do ocelové zárubně</t>
  </si>
  <si>
    <t>-1717975358</t>
  </si>
  <si>
    <t>61162089</t>
  </si>
  <si>
    <t>dveře jednokřídlé dřevotřískové povrch laminátový plné 1100x1970-2100mm</t>
  </si>
  <si>
    <t>-628805112</t>
  </si>
  <si>
    <t>1237078073</t>
  </si>
  <si>
    <t>285973984</t>
  </si>
  <si>
    <t>766691914</t>
  </si>
  <si>
    <t>Vyvěšení nebo zavěšení dřevěných křídel dveří pl do 2 m2</t>
  </si>
  <si>
    <t>1667869557</t>
  </si>
  <si>
    <t>766821111</t>
  </si>
  <si>
    <t>Montáž korpusu vestavěné skříně policové jednokřídlové</t>
  </si>
  <si>
    <t>1527266982</t>
  </si>
  <si>
    <t>615101041</t>
  </si>
  <si>
    <t>skříň hloubky 600 mm do otvoru 1660/2000 mm</t>
  </si>
  <si>
    <t>-850355797</t>
  </si>
  <si>
    <t>766825811</t>
  </si>
  <si>
    <t>Demontáž truhlářských vestavěných skříní jednokřídlových</t>
  </si>
  <si>
    <t>-1434918032</t>
  </si>
  <si>
    <t>-1080547988</t>
  </si>
  <si>
    <t>1686394387</t>
  </si>
  <si>
    <t>1142022568</t>
  </si>
  <si>
    <t>1541359969</t>
  </si>
  <si>
    <t>-2054824445</t>
  </si>
  <si>
    <t>35,21                                         "329"</t>
  </si>
  <si>
    <t>-584321494</t>
  </si>
  <si>
    <t>697870075</t>
  </si>
  <si>
    <t>-189847214</t>
  </si>
  <si>
    <t>-337336739</t>
  </si>
  <si>
    <t>(5,79+6,7)*2                          "329"</t>
  </si>
  <si>
    <t>-1682566033</t>
  </si>
  <si>
    <t>1284576304</t>
  </si>
  <si>
    <t>Dokončovací práce - nátěry</t>
  </si>
  <si>
    <t>783314101</t>
  </si>
  <si>
    <t>Základní jednonásobný syntetický nátěr zámečnických konstrukcí</t>
  </si>
  <si>
    <t>-1997786395</t>
  </si>
  <si>
    <t>(0,8+2*1,97)*1*0,25</t>
  </si>
  <si>
    <t>(1,1+2*1,97)*1*0,25</t>
  </si>
  <si>
    <t>Mezisoučet                          "zárubně"</t>
  </si>
  <si>
    <t>783315101</t>
  </si>
  <si>
    <t>Mezinátěr jednonásobný syntetický standardní zámečnických konstrukcí</t>
  </si>
  <si>
    <t>931265507</t>
  </si>
  <si>
    <t>783317101</t>
  </si>
  <si>
    <t>Krycí jednonásobný syntetický standardní nátěr zámečnických konstrukcí</t>
  </si>
  <si>
    <t>1049416956</t>
  </si>
  <si>
    <t>-1415016088</t>
  </si>
  <si>
    <t>(5,79+6,7)*2*3,26                                "329 - stěny"</t>
  </si>
  <si>
    <t>35,21                                                         "329 -strop"</t>
  </si>
  <si>
    <t>-276376567</t>
  </si>
  <si>
    <t>-50790424</t>
  </si>
  <si>
    <t>-380367871</t>
  </si>
  <si>
    <t>-1678011781</t>
  </si>
  <si>
    <t>1,68*2,00*2              "okna v 329"</t>
  </si>
  <si>
    <t>1789453049</t>
  </si>
  <si>
    <t>-792732191</t>
  </si>
  <si>
    <t>-2067306587</t>
  </si>
  <si>
    <t>799</t>
  </si>
  <si>
    <t>Ostatní</t>
  </si>
  <si>
    <t>999999141</t>
  </si>
  <si>
    <t>Demontáž lůžkových ramp - 3 kusy</t>
  </si>
  <si>
    <t>kpl</t>
  </si>
  <si>
    <t>-1110550094</t>
  </si>
  <si>
    <t>999999143</t>
  </si>
  <si>
    <t>M+D kuchyňská linka včetně  plochy pro přebalování, pracovní deska a zadní obkladová deska odolná desinfekčním čistidlům</t>
  </si>
  <si>
    <t>1872869342</t>
  </si>
  <si>
    <t>999999144</t>
  </si>
  <si>
    <t>M+D dvoulůžko s rámem, čelem, roštem vel. 1800 x 2000 mm</t>
  </si>
  <si>
    <t>-1034730700</t>
  </si>
  <si>
    <t>999999145</t>
  </si>
  <si>
    <t>M+D jídelní stůl + 4 židle</t>
  </si>
  <si>
    <t>1011027707</t>
  </si>
  <si>
    <t>999999146</t>
  </si>
  <si>
    <t>M+D křeslo s odkládacím stolkem</t>
  </si>
  <si>
    <t>1419333961</t>
  </si>
  <si>
    <t>999999147</t>
  </si>
  <si>
    <t>Nová lůžková rampa včetně prodloužení všech potřebných rozvodů - systém sestra - pacient</t>
  </si>
  <si>
    <t>2057806551</t>
  </si>
  <si>
    <t>999999148</t>
  </si>
  <si>
    <t>M+D lednice se sledováním teploty</t>
  </si>
  <si>
    <t>-548561179</t>
  </si>
  <si>
    <t>999999149</t>
  </si>
  <si>
    <t>M+D mikrovlnné trouby</t>
  </si>
  <si>
    <t>-2004124008</t>
  </si>
  <si>
    <t>999999150</t>
  </si>
  <si>
    <t xml:space="preserve">M+D 2 lampičky na noční stolky a stojací lampa </t>
  </si>
  <si>
    <t>50336273</t>
  </si>
  <si>
    <t>2098043865</t>
  </si>
  <si>
    <t>4 - Rodinný pokoj - ZTI, UT</t>
  </si>
  <si>
    <t xml:space="preserve">2*2   </t>
  </si>
  <si>
    <t xml:space="preserve">"Izolace potrubí SV, d20, tl. 6 mm" 2   </t>
  </si>
  <si>
    <t xml:space="preserve">"Izolace potrubí TV, d20, tl. 20 mm" 2   </t>
  </si>
  <si>
    <t>722290234</t>
  </si>
  <si>
    <t>Zkoušky, proplach a desinfekce vodovodního potrubí proplach a desinfekce vodovodního potrubí do DN 80</t>
  </si>
  <si>
    <t>722290246</t>
  </si>
  <si>
    <t>Zkoušky, proplach a desinfekce vodovodního potrubí zkoušky těsnosti vodovodního potrubí plastového do DN 40</t>
  </si>
  <si>
    <t>725220851</t>
  </si>
  <si>
    <t>Demontáž van akrylátových</t>
  </si>
  <si>
    <t xml:space="preserve">"Demontáž stávající vaničky" 1   </t>
  </si>
  <si>
    <t>725229104</t>
  </si>
  <si>
    <t>Vany bez výtokových armatur montáž van se zápachovou uzávěrkou z litého polymermramoru</t>
  </si>
  <si>
    <t xml:space="preserve">"Ozn. MYCÍ VANIČKA" 1   </t>
  </si>
  <si>
    <t>RMAT0002</t>
  </si>
  <si>
    <t>Dětská vanička, k zabudování do desky 91 x 51,5 cm, alpská bílá</t>
  </si>
  <si>
    <t>725319111</t>
  </si>
  <si>
    <t>Dřezy bez výtokových armatur montáž dřezů ostatních typů</t>
  </si>
  <si>
    <t xml:space="preserve">"Ozn. D" 1   </t>
  </si>
  <si>
    <t>dřez nerezový, šířky 500 m, vestavný</t>
  </si>
  <si>
    <t>725820801</t>
  </si>
  <si>
    <t>Demontáž baterií nástěnných do G 3/4</t>
  </si>
  <si>
    <t xml:space="preserve">"Demontáž stávající baterie u vaničky" 1   </t>
  </si>
  <si>
    <t>725829111</t>
  </si>
  <si>
    <t>Baterie dřezové montáž ostatních typů stojánkových G 1/2"</t>
  </si>
  <si>
    <t>55145726</t>
  </si>
  <si>
    <t>baterie dřezová páková stojánková s vysokým výtokovým ramínkem chrom</t>
  </si>
  <si>
    <t xml:space="preserve">2*26*0,24   </t>
  </si>
  <si>
    <t xml:space="preserve">2*(0,5+0,5)   </t>
  </si>
  <si>
    <t>3,16</t>
  </si>
  <si>
    <t>18,779</t>
  </si>
  <si>
    <t>5 - Mytí klecí - stavební</t>
  </si>
  <si>
    <t xml:space="preserve">    767 - Konstrukce zámečnické</t>
  </si>
  <si>
    <t>317121151</t>
  </si>
  <si>
    <t>Montáž ŽB překladů prefabrikovaných do rýh světlosti otvoru do 1050 mm</t>
  </si>
  <si>
    <t>-1820285761</t>
  </si>
  <si>
    <t>59321101</t>
  </si>
  <si>
    <t>překlad železobetonový RZP vylehčený 1490x140x140mm</t>
  </si>
  <si>
    <t>-223550346</t>
  </si>
  <si>
    <t>979490668</t>
  </si>
  <si>
    <t>3,16                                                  "108"</t>
  </si>
  <si>
    <t>-2043372291</t>
  </si>
  <si>
    <t>(1,38+2,29)*2*4,10                            "108"</t>
  </si>
  <si>
    <t>631312121</t>
  </si>
  <si>
    <t>Doplnění dosavadních mazanin betonem prostým plochy do 4 m2 tloušťky do 80 mm</t>
  </si>
  <si>
    <t>-1860776252</t>
  </si>
  <si>
    <t>3,16*0,07                                                  "108"</t>
  </si>
  <si>
    <t>642944121</t>
  </si>
  <si>
    <t>Osazování ocelových zárubní dodatečné pl do 2,5 m2</t>
  </si>
  <si>
    <t>1123138614</t>
  </si>
  <si>
    <t>55331488</t>
  </si>
  <si>
    <t>zárubeň jednokřídlá ocelová pro zdění tl stěny 110-150mm rozměru 900/1970, 2100mm</t>
  </si>
  <si>
    <t>-148954715</t>
  </si>
  <si>
    <t>-1529988642</t>
  </si>
  <si>
    <t>5                                   "vnější úprava fasády a VZT"</t>
  </si>
  <si>
    <t>-651360904</t>
  </si>
  <si>
    <t>3,16                                                     "108"</t>
  </si>
  <si>
    <t>-2065032328</t>
  </si>
  <si>
    <t>-427369840</t>
  </si>
  <si>
    <t>100*5                               "100 m2 x 5 dní"</t>
  </si>
  <si>
    <t>1003910319</t>
  </si>
  <si>
    <t>965042131</t>
  </si>
  <si>
    <t>Bourání podkladů pod dlažby nebo mazanin betonových nebo z litého asfaltu tl do 100 mm pl do 4 m2</t>
  </si>
  <si>
    <t>-1280432735</t>
  </si>
  <si>
    <t>3,16*0,05                                         "108"</t>
  </si>
  <si>
    <t>965081333</t>
  </si>
  <si>
    <t>Bourání podlah z dlaždic betonových, teracových nebo čedičových tl do 30 mm plochy přes 1 m2</t>
  </si>
  <si>
    <t>2094471943</t>
  </si>
  <si>
    <t>3,16                                         "108"</t>
  </si>
  <si>
    <t>965081611</t>
  </si>
  <si>
    <t>Odsekání soklíků rovných</t>
  </si>
  <si>
    <t>-1438298551</t>
  </si>
  <si>
    <t>(1,38+2,29)*2                      "108"</t>
  </si>
  <si>
    <t>2115487655</t>
  </si>
  <si>
    <t>-1905330009</t>
  </si>
  <si>
    <t>1,0*2,1-0,8*1,97</t>
  </si>
  <si>
    <t>974031664</t>
  </si>
  <si>
    <t>Vysekání rýh ve zdivu cihelném pro vtahování nosníků hl do 150 mm v do 150 mm</t>
  </si>
  <si>
    <t>193950019</t>
  </si>
  <si>
    <t>1,5</t>
  </si>
  <si>
    <t>977151123</t>
  </si>
  <si>
    <t>Jádrové vrty diamantovými korunkami do stavebních materiálů D přes 130 do 150 mm</t>
  </si>
  <si>
    <t>1503381064</t>
  </si>
  <si>
    <t>0,6+0,15</t>
  </si>
  <si>
    <t>958319228</t>
  </si>
  <si>
    <t>2002656658</t>
  </si>
  <si>
    <t>1812909977</t>
  </si>
  <si>
    <t>1,061*10 'Přepočtené koeficientem množství</t>
  </si>
  <si>
    <t>-637977274</t>
  </si>
  <si>
    <t>-1725867171</t>
  </si>
  <si>
    <t>-1510907333</t>
  </si>
  <si>
    <t>-1262043337</t>
  </si>
  <si>
    <t>-1519708462</t>
  </si>
  <si>
    <t>-923063368</t>
  </si>
  <si>
    <t>114856405</t>
  </si>
  <si>
    <t>767</t>
  </si>
  <si>
    <t>Konstrukce zámečnické</t>
  </si>
  <si>
    <t>767584151</t>
  </si>
  <si>
    <t>Montáž podhledů kazetových 600x600 mm plochy do 10 m2</t>
  </si>
  <si>
    <t>1219426607</t>
  </si>
  <si>
    <t>553240011</t>
  </si>
  <si>
    <t>hliníkový kazetový podhled</t>
  </si>
  <si>
    <t>29233757</t>
  </si>
  <si>
    <t>3,16*1,2                                                  "108"</t>
  </si>
  <si>
    <t>998767122</t>
  </si>
  <si>
    <t>Přesun hmot tonážní pro zámečnické konstrukce ruční v objektech v přes 6 do 12 m</t>
  </si>
  <si>
    <t>-1569177368</t>
  </si>
  <si>
    <t>568485978</t>
  </si>
  <si>
    <t>1992039914</t>
  </si>
  <si>
    <t>-771080756</t>
  </si>
  <si>
    <t>1878431571</t>
  </si>
  <si>
    <t>3,16                                        "18"</t>
  </si>
  <si>
    <t>1938960864</t>
  </si>
  <si>
    <t>-1821920217</t>
  </si>
  <si>
    <t>-1225277269</t>
  </si>
  <si>
    <t>927523732</t>
  </si>
  <si>
    <t>-1869305955</t>
  </si>
  <si>
    <t>245324912</t>
  </si>
  <si>
    <t>-540821171</t>
  </si>
  <si>
    <t>-832331913</t>
  </si>
  <si>
    <t>-268521851</t>
  </si>
  <si>
    <t>(1,38+2,29)*2*2,8                      "108"</t>
  </si>
  <si>
    <t>-0,9*1,97*1</t>
  </si>
  <si>
    <t>-1407324413</t>
  </si>
  <si>
    <t>1988634951</t>
  </si>
  <si>
    <t>-1073816222</t>
  </si>
  <si>
    <t>(0,9+2*1,97)*1*0,25</t>
  </si>
  <si>
    <t>1934932638</t>
  </si>
  <si>
    <t>-1707881007</t>
  </si>
  <si>
    <t>-69632822</t>
  </si>
  <si>
    <t>(1,38+2,29)*2*4,10                   "108"</t>
  </si>
  <si>
    <t>-961573533</t>
  </si>
  <si>
    <t>-632567512</t>
  </si>
  <si>
    <t>6 - Mytí klecí - ZTI, VZT</t>
  </si>
  <si>
    <t xml:space="preserve">    726 - Zdravotechnika - předstěnové instalace   </t>
  </si>
  <si>
    <t>Vysekání výklenků nebo kapes ve zdivu z cihel na maltu vápennou nebo vápenocementovou výklenků, pohledové plochy přes 0,25 m2</t>
  </si>
  <si>
    <t xml:space="preserve">Kapsa pro montáž závěsného systému pro výlevku   </t>
  </si>
  <si>
    <t xml:space="preserve">1,1*0,45*0,15   </t>
  </si>
  <si>
    <t>974031132</t>
  </si>
  <si>
    <t>Vysekání rýh ve zdivu cihelném na maltu vápennou nebo vápenocementovou do hl. 50 mm a šířky do 70 mm</t>
  </si>
  <si>
    <t xml:space="preserve">"Drážka pro potrubí SV" 0,8   </t>
  </si>
  <si>
    <t>721174045</t>
  </si>
  <si>
    <t>Potrubí z trub polypropylenových připojovací DN 110</t>
  </si>
  <si>
    <t>721219128R</t>
  </si>
  <si>
    <t>Odtokové sprchové žlaby montáž odtokových sprchových žlabů ostatních typů délky nad 1050 mm</t>
  </si>
  <si>
    <t xml:space="preserve">"Ozn. OŽ" 1   </t>
  </si>
  <si>
    <t>59054071</t>
  </si>
  <si>
    <t>sada liniového odvodnění se zápachovou uzávěrkou horizontální odtok DN 50 dl 1300mm</t>
  </si>
  <si>
    <t xml:space="preserve">"Potrubí SV" 1   </t>
  </si>
  <si>
    <t xml:space="preserve">"Izolace potrubí SV, d20, tl. 6mm" 1   </t>
  </si>
  <si>
    <t xml:space="preserve">1   </t>
  </si>
  <si>
    <t>725330840</t>
  </si>
  <si>
    <t>Demontáž výlevek bez výtokových armatur a bez nádrže a splachovacího potrubí ocelových nebo litinových</t>
  </si>
  <si>
    <t xml:space="preserve">"Demontáž stávající výlevky" 1   </t>
  </si>
  <si>
    <t>725339111</t>
  </si>
  <si>
    <t>Výlevky montáž výlevky</t>
  </si>
  <si>
    <t xml:space="preserve">"Ozn. VL" 1   </t>
  </si>
  <si>
    <t>Závěsná karemicka výlevka se splachováním, se sklopným nerezovým roštem</t>
  </si>
  <si>
    <t>725819201</t>
  </si>
  <si>
    <t>Ventily montáž ventilů ostatních typů nástěnných G 1/2"</t>
  </si>
  <si>
    <t xml:space="preserve">"Ozn. VKh" 1   </t>
  </si>
  <si>
    <t>ventil nástěnný výtokový, pro napojení hadice</t>
  </si>
  <si>
    <t xml:space="preserve">"Demontáž stávající baterie k výlevce" 1   </t>
  </si>
  <si>
    <t>725829101</t>
  </si>
  <si>
    <t>Baterie dřezové montáž ostatních typů nástěnných pákových nebo klasických</t>
  </si>
  <si>
    <t>55143169</t>
  </si>
  <si>
    <t>baterie dřezová páková nástěnná s plochým ústím 300mm</t>
  </si>
  <si>
    <t>726</t>
  </si>
  <si>
    <t xml:space="preserve">Zdravotechnika - předstěnové instalace   </t>
  </si>
  <si>
    <t>726111031</t>
  </si>
  <si>
    <t>Předstěnové instalační systémy pro zazdění do masivních zděných konstrukcí pro závěsné klozety ovládání zepředu, stavební výška 1080 mm</t>
  </si>
  <si>
    <t xml:space="preserve">"Instalační systém pro montáž závěsné výlevky - ozn. VL" 1   </t>
  </si>
  <si>
    <t>751133011</t>
  </si>
  <si>
    <t>Montáž ventilátoru diagonálního nízkotlakého potrubního nevýbušného, průměru do 100 mm</t>
  </si>
  <si>
    <t xml:space="preserve">"Ozn. V1" 1   </t>
  </si>
  <si>
    <t>RMAT0003</t>
  </si>
  <si>
    <t>Potrubní diagonální ventilátor tichý DN100 určený pro montáž do potrubí 90m3/h, 90Pa (230V, 29W, 50Hz) s časovým doběhem a hygrostatem včetně připojovacích pružných manžet DN100</t>
  </si>
  <si>
    <t>751322012</t>
  </si>
  <si>
    <t>Montáž talířových ventilů, anemostatů, dýz talířového ventilu, průměru přes 100 do 200 mm</t>
  </si>
  <si>
    <t xml:space="preserve">"Talířový ventil d200 - ozn. TV200" 1   </t>
  </si>
  <si>
    <t>42972216</t>
  </si>
  <si>
    <t>ventil talířový pro odvod vzduchu kovový D 200mm</t>
  </si>
  <si>
    <t xml:space="preserve">"Ozn. TV200" 1   </t>
  </si>
  <si>
    <t>42972951</t>
  </si>
  <si>
    <t>žaluzie nerezová čtvercová 137x137mm pro potrubí D 100mm</t>
  </si>
  <si>
    <t xml:space="preserve">"Potrubí d100" 1,2   </t>
  </si>
  <si>
    <t xml:space="preserve">"Potrubí d200" 0,4   </t>
  </si>
  <si>
    <t>751526635</t>
  </si>
  <si>
    <t>Montáž klapky škrtící nebo zpětné do plastového potrubí kruhové s přírubou, průměru do 100 mm</t>
  </si>
  <si>
    <t xml:space="preserve">"Ozn. ZK100" 1   </t>
  </si>
  <si>
    <t>42971019</t>
  </si>
  <si>
    <t>klapka kruhová zpětná Pz D 100mm</t>
  </si>
  <si>
    <t>7 - Fototerapie - dodávka a montáž EL</t>
  </si>
  <si>
    <t>M - Práce a dodávky M</t>
  </si>
  <si>
    <t xml:space="preserve">    D1 - Materiál a montáž</t>
  </si>
  <si>
    <t xml:space="preserve">    R položka - Doplnění  stávajícího rozvaděče v 1PP</t>
  </si>
  <si>
    <t xml:space="preserve">    D2 - ROZVADEČ  RSF</t>
  </si>
  <si>
    <t>Práce a dodávky M</t>
  </si>
  <si>
    <t>D1</t>
  </si>
  <si>
    <t>Materiál a montáž</t>
  </si>
  <si>
    <t>341 11032 744 44-110</t>
  </si>
  <si>
    <t>CYKY-O 3x1,5  -  uložený pevně</t>
  </si>
  <si>
    <t>341 11030 744 44-110</t>
  </si>
  <si>
    <t>CYKY-J 3x1,5  -  uložený pevně</t>
  </si>
  <si>
    <t>341 11038 744 44-110</t>
  </si>
  <si>
    <t>CYKY-J 3x2,5  -  uložený pevně</t>
  </si>
  <si>
    <t>341 11090 744 44-110</t>
  </si>
  <si>
    <t>CYKY-J 5x1,5  -  uložený pevně</t>
  </si>
  <si>
    <t>341 11094 744 44-110</t>
  </si>
  <si>
    <t>CYKY-J 5x2,5  -  uložený pevně</t>
  </si>
  <si>
    <t>R položka</t>
  </si>
  <si>
    <t>1-CXKH-R-J  5x10 B2ca,s1,d1 uložený pevně</t>
  </si>
  <si>
    <t>R položka.1</t>
  </si>
  <si>
    <t>Datový kabel UTP 4x2x0,5 Cat.6  B2caS1d1a1</t>
  </si>
  <si>
    <t>341 42156 743 61-924</t>
  </si>
  <si>
    <t>CY (H05V-U) 4 zelenožlutý  -  ochranné  pospojení</t>
  </si>
  <si>
    <t>341 42157 743 61-924</t>
  </si>
  <si>
    <t>CY (H05V-U) 6 zelenožlutý  -  ochranné  pospojení</t>
  </si>
  <si>
    <t>341 42160 743 61-924</t>
  </si>
  <si>
    <t>CYA (H05V-K) 25 zelenožlutý  -  ochranné  pospojení</t>
  </si>
  <si>
    <t>341 45566 744 33-122</t>
  </si>
  <si>
    <t>H07RN-F 5x1,5 - uložený volně</t>
  </si>
  <si>
    <t>341 45568 744 33-122</t>
  </si>
  <si>
    <t>H07RN-F 5x2,5 - uložený volně</t>
  </si>
  <si>
    <t>3540036490 747 11-2</t>
  </si>
  <si>
    <t>Spínač 10 A   řaz.1 + kryt (zapuštěný IP20)</t>
  </si>
  <si>
    <t>ks</t>
  </si>
  <si>
    <t>3543036490 747 11-2</t>
  </si>
  <si>
    <t>Ovladač 10 A  řaz.1/0 + kryt   (zapuštěný IP20)</t>
  </si>
  <si>
    <t>3540536492 747 11-2</t>
  </si>
  <si>
    <t>Spínač 10 A   řaz.5 + kryt   (zapuštěný IP20)</t>
  </si>
  <si>
    <t>3540636490 747 11-2</t>
  </si>
  <si>
    <t>Spínač 10 A   řaz.6 + kryt  (zapuštěný IP20)</t>
  </si>
  <si>
    <t>3542536492 747 11-2</t>
  </si>
  <si>
    <t>Spínač 10 A     řaz.6+6 + kryt  (zapuštěný IP20)</t>
  </si>
  <si>
    <t>3540736490 747 11-2</t>
  </si>
  <si>
    <t>Spínač 10 A  řaz.7 + kryt   (zapuštěný IP20)</t>
  </si>
  <si>
    <t>5110252200 747 16-1</t>
  </si>
  <si>
    <t>Zásuvka  250V, 10/16A   jednonásobná  + kryt    (zapuštěná IP20)</t>
  </si>
  <si>
    <t>345 00000 747 16-124</t>
  </si>
  <si>
    <t>Zásuvka  250V, 10/16A  s přepět.ochranou   (zapuštěná IP20)</t>
  </si>
  <si>
    <t>R položka.2</t>
  </si>
  <si>
    <t>Datová dvouzásuvka 2xRJ45-8 Cat.6 + kryt</t>
  </si>
  <si>
    <t>345 36700 747 11-211</t>
  </si>
  <si>
    <t>Rámeček jednonásobný  (množství odpovídá celkovému počtu přístrojů, rozdělení na vícenásobné rámečky bude řešeno při kompletaci stavby)</t>
  </si>
  <si>
    <t>R položka.3</t>
  </si>
  <si>
    <t>Zásuvka pro vyrovnání potenciálu zapuštěná + dvojnásobná sorka pro vyrovnání potenciálů + rámeček</t>
  </si>
  <si>
    <t>358 11780 747 12-321</t>
  </si>
  <si>
    <t>trojpólový vypínač 400V/16A se signálkou,  pod omítkou, IP21</t>
  </si>
  <si>
    <t>R položka.6</t>
  </si>
  <si>
    <t>Svorka pro uzemnění, nebo doplňkové pospojení</t>
  </si>
  <si>
    <t>R položka.7</t>
  </si>
  <si>
    <t>Krabice pr.68mm pod omítku</t>
  </si>
  <si>
    <t>R položka.8</t>
  </si>
  <si>
    <t>Krabice odbočná s víčkem pr.68mm</t>
  </si>
  <si>
    <t>R položka.9</t>
  </si>
  <si>
    <t>Krabice odbočná s víčkem pr.97mm</t>
  </si>
  <si>
    <t>R položka.10</t>
  </si>
  <si>
    <t>Spojovací svorka nástrčná do 4x2.5</t>
  </si>
  <si>
    <t>R položka.11</t>
  </si>
  <si>
    <t>Rozvodková krabice IP54  (5x4mm)</t>
  </si>
  <si>
    <t>345 72105 743 31-211</t>
  </si>
  <si>
    <t>Lišta vkládací  20x20mm  bezhalogenová</t>
  </si>
  <si>
    <t>345 72125 743 31-212</t>
  </si>
  <si>
    <t>Lišta vkládací  40x40mm  bezhalogenová</t>
  </si>
  <si>
    <t>345 71063 743 11-231</t>
  </si>
  <si>
    <t>Trubka ohebná  vnitřní pr.23mm</t>
  </si>
  <si>
    <t>345 71064 743 11-231</t>
  </si>
  <si>
    <t>Trubka ohebná vnitřní  pr.29mm</t>
  </si>
  <si>
    <t>R položka.12</t>
  </si>
  <si>
    <t>Svazkový držák ocelový k připevnění kabelů;  W: 33mm; L: 50mm; H: 85mm</t>
  </si>
  <si>
    <t>R položka.13</t>
  </si>
  <si>
    <t>A - Svítidlo LED, stropní/závěsné, IP20, 595x595x34mm,  + mikropyramidová optika 1xLED31W, 4020lm, Ra80, 4000K</t>
  </si>
  <si>
    <t>R položka.14</t>
  </si>
  <si>
    <t>B - Svítidlo LED, stropní/závěsné, IP54, 1160x160x85m,  průmyslové 1xLED36W, 5120lm, 4000K</t>
  </si>
  <si>
    <t>R položka.15</t>
  </si>
  <si>
    <t>N - Svítidlo nouzové s vl.zdrojem, nástěnné/závěsné IP20 + piktogram  LED 3W, 320lm, 1hod, LiFePo baterie</t>
  </si>
  <si>
    <t>R položka.18</t>
  </si>
  <si>
    <t>Protipožární ucpávka kabelové trasy dle ČSN (zatmelení otvorů ve zdivu protipožárním tmelem + štítek)</t>
  </si>
  <si>
    <t>R položka.19</t>
  </si>
  <si>
    <t>Protipožární tmel (kartuše 310ml) - pro průchody jednotlivých kabelů</t>
  </si>
  <si>
    <t>-1138095859</t>
  </si>
  <si>
    <t>-469441800</t>
  </si>
  <si>
    <t>-1376124709</t>
  </si>
  <si>
    <t>-564135122</t>
  </si>
  <si>
    <t>586604241</t>
  </si>
  <si>
    <t>1430841228</t>
  </si>
  <si>
    <t>-1892449893</t>
  </si>
  <si>
    <t>-705097690</t>
  </si>
  <si>
    <t>-328210019</t>
  </si>
  <si>
    <t>-582300922</t>
  </si>
  <si>
    <t>-449364928</t>
  </si>
  <si>
    <t>1488705156</t>
  </si>
  <si>
    <t>2056022135</t>
  </si>
  <si>
    <t>1486381522</t>
  </si>
  <si>
    <t>1424086640</t>
  </si>
  <si>
    <t>1435056385</t>
  </si>
  <si>
    <t>-547179686</t>
  </si>
  <si>
    <t>-308838517</t>
  </si>
  <si>
    <t>-356046793</t>
  </si>
  <si>
    <t>-287545668</t>
  </si>
  <si>
    <t>-1022247623</t>
  </si>
  <si>
    <t>1908339594</t>
  </si>
  <si>
    <t>1233342114</t>
  </si>
  <si>
    <t>-1338814876</t>
  </si>
  <si>
    <t>742 11-1200</t>
  </si>
  <si>
    <t>Montáž rozvaděčů do 50kg</t>
  </si>
  <si>
    <t>-1526883737</t>
  </si>
  <si>
    <t>746 21-1120</t>
  </si>
  <si>
    <t>Ukončení vodiče  do  4 mm2</t>
  </si>
  <si>
    <t>-525488172</t>
  </si>
  <si>
    <t>746 21-1160</t>
  </si>
  <si>
    <t>Ukončení vodiče  do  25 mm2</t>
  </si>
  <si>
    <t>1042883513</t>
  </si>
  <si>
    <t>746 31-2100</t>
  </si>
  <si>
    <t>Ukončení šňůry  do 5 x 4 mm2</t>
  </si>
  <si>
    <t>-515852876</t>
  </si>
  <si>
    <t>746 41-3150</t>
  </si>
  <si>
    <t>Ukončení kabelu  do 3 x 4  mm2</t>
  </si>
  <si>
    <t>-473903590</t>
  </si>
  <si>
    <t>746 41-3560</t>
  </si>
  <si>
    <t>Ukončení kabelu  do 5 x 4  mm2</t>
  </si>
  <si>
    <t>5005537</t>
  </si>
  <si>
    <t>746 41-3590</t>
  </si>
  <si>
    <t>Ukončení kabelu  do 5 x 10  mm2</t>
  </si>
  <si>
    <t>584756749</t>
  </si>
  <si>
    <t>971 03-3100</t>
  </si>
  <si>
    <t>Sekání otvoru  ve zdivu pr.60mm do 150mm</t>
  </si>
  <si>
    <t>1852339785</t>
  </si>
  <si>
    <t>974 03-1110</t>
  </si>
  <si>
    <t>Sekání rýhy ve zdivu  30 x 30 mm</t>
  </si>
  <si>
    <t>-1431096298</t>
  </si>
  <si>
    <t>974 03-1130</t>
  </si>
  <si>
    <t>Sekání rýhy ve zdivu  30 x 70 mm</t>
  </si>
  <si>
    <t>272178212</t>
  </si>
  <si>
    <t>974 03-1330</t>
  </si>
  <si>
    <t>Sekání rýhy ve zdivu  70 x 70 mm</t>
  </si>
  <si>
    <t>1943665530</t>
  </si>
  <si>
    <t>440989600</t>
  </si>
  <si>
    <t>-157479344</t>
  </si>
  <si>
    <t>-727566918</t>
  </si>
  <si>
    <t>-1327836138</t>
  </si>
  <si>
    <t>-1816550641</t>
  </si>
  <si>
    <t>683780253</t>
  </si>
  <si>
    <t>-1632046330</t>
  </si>
  <si>
    <t>1018775063</t>
  </si>
  <si>
    <t>R položka.16</t>
  </si>
  <si>
    <t>Frézování rýhy v betonu  30 x 30 mm</t>
  </si>
  <si>
    <t>-1654272705</t>
  </si>
  <si>
    <t>R položka.17</t>
  </si>
  <si>
    <t>Frézování rýhy v betonu  30 x 70 mm</t>
  </si>
  <si>
    <t>1171217886</t>
  </si>
  <si>
    <t>1138468946</t>
  </si>
  <si>
    <t>-1711993661</t>
  </si>
  <si>
    <t>-1080495340</t>
  </si>
  <si>
    <t>R položka.20</t>
  </si>
  <si>
    <t>Pomocné práce a stavební přípomoce</t>
  </si>
  <si>
    <t>h</t>
  </si>
  <si>
    <t>390422929</t>
  </si>
  <si>
    <t>R položka.21</t>
  </si>
  <si>
    <t>Zabezpečení pracoviště</t>
  </si>
  <si>
    <t>-73577573</t>
  </si>
  <si>
    <t>R položka.22</t>
  </si>
  <si>
    <t>Koordinace s ostatními profesemi</t>
  </si>
  <si>
    <t>1621242967</t>
  </si>
  <si>
    <t>R položka.23</t>
  </si>
  <si>
    <t>Projektová dokumentace skutečného provedení</t>
  </si>
  <si>
    <t>-1165960290</t>
  </si>
  <si>
    <t>R položka.24</t>
  </si>
  <si>
    <t>celková prohlídka a vyhotovení revizní zprávy</t>
  </si>
  <si>
    <t>-479467582</t>
  </si>
  <si>
    <t>R položka.25</t>
  </si>
  <si>
    <t>Zkoušky a prohlídky rozvodných zařízení kontrola rozváděčů nn,  silových,</t>
  </si>
  <si>
    <t>1235910243</t>
  </si>
  <si>
    <t>-319001906</t>
  </si>
  <si>
    <t>R položka.4</t>
  </si>
  <si>
    <t>Zapojení ozařovací kabiny 400V</t>
  </si>
  <si>
    <t>-2147142950</t>
  </si>
  <si>
    <t>R položka.5</t>
  </si>
  <si>
    <t>Zapojení ventilátoru (ventilátor dodávka VZT)</t>
  </si>
  <si>
    <t>73112734</t>
  </si>
  <si>
    <t>-1465510196</t>
  </si>
  <si>
    <t>214216022</t>
  </si>
  <si>
    <t>1400361244</t>
  </si>
  <si>
    <t>1717879489</t>
  </si>
  <si>
    <t>Doplnění  stávajícího rozvaděče v 1PP</t>
  </si>
  <si>
    <t>Pol1</t>
  </si>
  <si>
    <t>Úprava stávajícího rozvaděče,  úprava záktyru vnitřních částí</t>
  </si>
  <si>
    <t>124</t>
  </si>
  <si>
    <t>103</t>
  </si>
  <si>
    <t>Pol2</t>
  </si>
  <si>
    <t>Propojení obvodů + propoj lišty</t>
  </si>
  <si>
    <t>126</t>
  </si>
  <si>
    <t>Pol3</t>
  </si>
  <si>
    <t>Jistič 10kA trojpólový  B40/3</t>
  </si>
  <si>
    <t>128</t>
  </si>
  <si>
    <t>D2</t>
  </si>
  <si>
    <t>ROZVADEČ  RSF</t>
  </si>
  <si>
    <t>105</t>
  </si>
  <si>
    <t>Pol4</t>
  </si>
  <si>
    <t>ROZVADĚČ SE ZVÝŠENOU POŽÁRNÍ ODOLNOSTÍ  V PROVEDENÍ EI 30 DP1-S200 Oceloplechová rozvodnice montáž pod omítku 48modulů IP40/IP20 rozměry 626x454x240mm   vč. Příslušenství s dveřmi  vnitřními zákryty, vč. příslušenství (DIN lišty s uchycením, montážní plec</t>
  </si>
  <si>
    <t>130</t>
  </si>
  <si>
    <t>132</t>
  </si>
  <si>
    <t>107</t>
  </si>
  <si>
    <t>Pol5</t>
  </si>
  <si>
    <t>Obal na výkresy rozměr 250x138mm</t>
  </si>
  <si>
    <t>134</t>
  </si>
  <si>
    <t>Pol6</t>
  </si>
  <si>
    <t>Popisný štítek 20x100mm</t>
  </si>
  <si>
    <t>136</t>
  </si>
  <si>
    <t>109</t>
  </si>
  <si>
    <t>138</t>
  </si>
  <si>
    <t>Pol7</t>
  </si>
  <si>
    <t>Svodič přepětí  TYP  2/4</t>
  </si>
  <si>
    <t>140</t>
  </si>
  <si>
    <t>111</t>
  </si>
  <si>
    <t>Pol8</t>
  </si>
  <si>
    <t>Spínač trojpólový 10kA  40A/3 na DIN lištu</t>
  </si>
  <si>
    <t>142</t>
  </si>
  <si>
    <t>112</t>
  </si>
  <si>
    <t>Pol9</t>
  </si>
  <si>
    <t>Jistič + chránič 10kA  10/1N/003B-A (1modul)</t>
  </si>
  <si>
    <t>144</t>
  </si>
  <si>
    <t>113</t>
  </si>
  <si>
    <t>Pol10</t>
  </si>
  <si>
    <t>Jistič + chránič 10kA  16/1N/003B-A (1modul)</t>
  </si>
  <si>
    <t>146</t>
  </si>
  <si>
    <t>114</t>
  </si>
  <si>
    <t>Pol11</t>
  </si>
  <si>
    <t>Proudový chránič 10kA  25/4/003-A</t>
  </si>
  <si>
    <t>148</t>
  </si>
  <si>
    <t>115</t>
  </si>
  <si>
    <t>Pol12</t>
  </si>
  <si>
    <t>Jistič 10kA trojpólový  B16/3</t>
  </si>
  <si>
    <t>150</t>
  </si>
  <si>
    <t>116</t>
  </si>
  <si>
    <t>Pol13</t>
  </si>
  <si>
    <t>Svorka řadová  4 mm2</t>
  </si>
  <si>
    <t>152</t>
  </si>
  <si>
    <t>117</t>
  </si>
  <si>
    <t>Pol14</t>
  </si>
  <si>
    <t>Svorka řadová  16 mm2</t>
  </si>
  <si>
    <t>154</t>
  </si>
  <si>
    <t>8 - Rodinný pokoj - dodávka a montáž EL</t>
  </si>
  <si>
    <t xml:space="preserve">    R položka - ÚPRAVA STÁVAJÍCÍHO  ROZVADĚČE  R3.2   (výměna stávajících jističů za jistič s chráničem)       </t>
  </si>
  <si>
    <t>1-CXKH-R-O  3x1.5 B2ca,s1,d1   uložený pevně</t>
  </si>
  <si>
    <t>1-CXKH-R-J  3x1.5 B2ca,s1,d1   uložený pevně</t>
  </si>
  <si>
    <t>1-CXKH-R-J  3x2.5 B2ca,s1,d1 uložený pevně</t>
  </si>
  <si>
    <t>1-CXKH-R-J  5x1.5 B2ca,s1,d1 uložený pevně</t>
  </si>
  <si>
    <t>CYA (H05V-K) 16 zelenožlutý  -  ochranné  pospojení</t>
  </si>
  <si>
    <t>5111052210 747 16-1</t>
  </si>
  <si>
    <t>Zásuvka 250V/16A  dvojnásobná  (zapuštěná IP20)  barevné řešení:  mechová-bílá</t>
  </si>
  <si>
    <t>345 72114 743 31-212</t>
  </si>
  <si>
    <t>Lišta vkládací  40x20mm  bezhalogenová</t>
  </si>
  <si>
    <t>D - Svítidlo LED stropní, IP20, 1180x320x34mm + mikropyramidová optika,  1x LED 30,3W, 4080lm, Ra80, 4000K</t>
  </si>
  <si>
    <t>E - Lampička nástěnná naklápěcí s vypínačem  1x E14 / LED 6W (typ dle výběru investora)</t>
  </si>
  <si>
    <t>L - Svítidlo LED  pod kuchyňskou linku LED pásek voděodolný - 12V/11W/1m (5m) + AL.lišta  5m pro osv.kuchyňské linky + zdroj 230V/12V/100W</t>
  </si>
  <si>
    <t>Infrazářič (pro kojence a děti) nastavitelný 230V/0,8kW,     topný výkon 0,8 kW, 2 nastavitelné úrovně vytápění, mechanické ovládání, automatické vypínání, funkce časovač,  rozměry 20×52cm (V×Š)</t>
  </si>
  <si>
    <t>-1445060260</t>
  </si>
  <si>
    <t>103218193</t>
  </si>
  <si>
    <t>1502312569</t>
  </si>
  <si>
    <t>324673376</t>
  </si>
  <si>
    <t>2032066482</t>
  </si>
  <si>
    <t>1786153801</t>
  </si>
  <si>
    <t>-1068627346</t>
  </si>
  <si>
    <t>-1532273124</t>
  </si>
  <si>
    <t>744846936</t>
  </si>
  <si>
    <t>1663061756</t>
  </si>
  <si>
    <t>-2092994522</t>
  </si>
  <si>
    <t>101287113</t>
  </si>
  <si>
    <t>970140760</t>
  </si>
  <si>
    <t>2011964412</t>
  </si>
  <si>
    <t>-1109279483</t>
  </si>
  <si>
    <t>-1909981994</t>
  </si>
  <si>
    <t>-1538806750</t>
  </si>
  <si>
    <t>-1648076557</t>
  </si>
  <si>
    <t>-698414770</t>
  </si>
  <si>
    <t>1264085047</t>
  </si>
  <si>
    <t>-6899332</t>
  </si>
  <si>
    <t>854989964</t>
  </si>
  <si>
    <t>277485964</t>
  </si>
  <si>
    <t>1001902552</t>
  </si>
  <si>
    <t>-847005628</t>
  </si>
  <si>
    <t>-1219773668</t>
  </si>
  <si>
    <t>1954873302</t>
  </si>
  <si>
    <t>473059255</t>
  </si>
  <si>
    <t>1329692411</t>
  </si>
  <si>
    <t>1799610510</t>
  </si>
  <si>
    <t>704202196</t>
  </si>
  <si>
    <t>-1537491780</t>
  </si>
  <si>
    <t>Ve stávajícím objektu nová trasa nad podheldem, demontáž a  montáž kazet v kazetovém podhledu</t>
  </si>
  <si>
    <t>901308135</t>
  </si>
  <si>
    <t>1087066796</t>
  </si>
  <si>
    <t>1074442508</t>
  </si>
  <si>
    <t>1277273053</t>
  </si>
  <si>
    <t>-1093589089</t>
  </si>
  <si>
    <t>1879439390</t>
  </si>
  <si>
    <t>1236760105</t>
  </si>
  <si>
    <t>448073101</t>
  </si>
  <si>
    <t>1717573670</t>
  </si>
  <si>
    <t>-431303649</t>
  </si>
  <si>
    <t>Kontrola a měření jedné linky</t>
  </si>
  <si>
    <t>-502859213</t>
  </si>
  <si>
    <t>1449144104</t>
  </si>
  <si>
    <t>-6545285</t>
  </si>
  <si>
    <t>1816533888</t>
  </si>
  <si>
    <t>427969344</t>
  </si>
  <si>
    <t xml:space="preserve">ÚPRAVA STÁVAJÍCÍHO  ROZVADĚČE  R3.2   (výměna stávajících jističů za jistič s chráničem)       </t>
  </si>
  <si>
    <t>Pol15</t>
  </si>
  <si>
    <t>9 - Mytí klecí - dodávka a montáž EL</t>
  </si>
  <si>
    <t xml:space="preserve">    R položka - ÚPRAVA STÁVAJÍCÍHO ROZVADĚČE (výměna stávajících jističů za jistič s chráničem)       </t>
  </si>
  <si>
    <t>345 35543 747 11-111</t>
  </si>
  <si>
    <t>Spínač 10A  řaz.1S  + doutnavka(nástěnný IP54)</t>
  </si>
  <si>
    <t>345 51475 747 16-151</t>
  </si>
  <si>
    <t>Zásuvka  230V/16A nástěnná  IP54</t>
  </si>
  <si>
    <t>Trubka ohebná  DN25 střední mechanická odolnost (uložená volně) UV stabilní</t>
  </si>
  <si>
    <t>Trubka pevná DN25 včetně uchycení střední mechanická odolnost (4025)</t>
  </si>
  <si>
    <t>C - Svítidlo LED, stropní, kruhové pr.300mm, IP54, LED23W, 3600lm, 4000K, stropní/nástěnné - plast kryt</t>
  </si>
  <si>
    <t>731021066</t>
  </si>
  <si>
    <t>-217693527</t>
  </si>
  <si>
    <t>1078631957</t>
  </si>
  <si>
    <t>1144636156</t>
  </si>
  <si>
    <t>1359142460</t>
  </si>
  <si>
    <t>-1165492455</t>
  </si>
  <si>
    <t>-1025973935</t>
  </si>
  <si>
    <t>1468651350</t>
  </si>
  <si>
    <t>629645282</t>
  </si>
  <si>
    <t>664231131</t>
  </si>
  <si>
    <t>2017702508</t>
  </si>
  <si>
    <t>6375811</t>
  </si>
  <si>
    <t>1780687031</t>
  </si>
  <si>
    <t>1084447096</t>
  </si>
  <si>
    <t>766698435</t>
  </si>
  <si>
    <t>-66297535</t>
  </si>
  <si>
    <t>831670249</t>
  </si>
  <si>
    <t>-1187415624</t>
  </si>
  <si>
    <t>-732671375</t>
  </si>
  <si>
    <t>-1708126359</t>
  </si>
  <si>
    <t>-1433117954</t>
  </si>
  <si>
    <t xml:space="preserve">ÚPRAVA STÁVAJÍCÍHO ROZVADĚČE (výměna stávajících jističů za jistič s chráničem)       </t>
  </si>
  <si>
    <t>Pol16</t>
  </si>
  <si>
    <t>99 - Vedlejší náklady</t>
  </si>
  <si>
    <t>VRN - Vedlejší rozpočtové náklady</t>
  </si>
  <si>
    <t xml:space="preserve">    VRN1 - Průzkumné, zeměměřičské a projektové práce</t>
  </si>
  <si>
    <t xml:space="preserve">    VRN7 - Provozní vlivy</t>
  </si>
  <si>
    <t>VRN</t>
  </si>
  <si>
    <t>Vedlejší rozpočtové náklady</t>
  </si>
  <si>
    <t>VRN1</t>
  </si>
  <si>
    <t>Průzkumné, zeměměřičské a projektové práce</t>
  </si>
  <si>
    <t>010001000</t>
  </si>
  <si>
    <t>1024</t>
  </si>
  <si>
    <t>-979130794</t>
  </si>
  <si>
    <t>VRN2</t>
  </si>
  <si>
    <t>020001000</t>
  </si>
  <si>
    <t>VRN3</t>
  </si>
  <si>
    <t>Zařízení staveniště</t>
  </si>
  <si>
    <t>030001000</t>
  </si>
  <si>
    <t>1840191333</t>
  </si>
  <si>
    <t>VRN4</t>
  </si>
  <si>
    <t>Inženýrská činnost</t>
  </si>
  <si>
    <t>040001000</t>
  </si>
  <si>
    <t>597029521</t>
  </si>
  <si>
    <t>Provozní vlivy</t>
  </si>
  <si>
    <t>-847524669</t>
  </si>
  <si>
    <t>1276917402</t>
  </si>
  <si>
    <t>SEZNAM FIGUR</t>
  </si>
  <si>
    <t>Výměra</t>
  </si>
  <si>
    <t>omítka vnitřních stropů</t>
  </si>
  <si>
    <t>omítka vnitřních stěn</t>
  </si>
  <si>
    <t>Použití figury:</t>
  </si>
  <si>
    <t>2                       "přípomoce pro profese"</t>
  </si>
  <si>
    <t>5                     "přípomoce pro profese"</t>
  </si>
  <si>
    <t>5                        "přípomoce pro profese"</t>
  </si>
  <si>
    <t>Dokumentace skutečného provedení</t>
  </si>
  <si>
    <t>Realizace stavby bude probíhat za provozu zdravotnického zařízení a za provozu prádelny</t>
  </si>
  <si>
    <t>2 paré v tištěné podobě, v elektronickém formátu .pdf a .dwg</t>
  </si>
  <si>
    <t xml:space="preserve">    VRN2 - Zařízení staveniště</t>
  </si>
  <si>
    <t xml:space="preserve"> Inženýrská činnost</t>
  </si>
  <si>
    <t>010002000</t>
  </si>
  <si>
    <t xml:space="preserve">    VRN3 - Inženýrská činnost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</si>
</sst>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4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Alignment="1">
      <alignment vertical="center"/>
    </xf>
    <xf numFmtId="166" fontId="21" fillId="0" borderId="0" xfId="0" applyNumberFormat="1" applyFont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Alignment="1">
      <alignment vertical="center"/>
    </xf>
    <xf numFmtId="166" fontId="30" fillId="0" borderId="0" xfId="0" applyNumberFormat="1" applyFont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3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4" fontId="25" fillId="0" borderId="0" xfId="0" applyNumberFormat="1" applyFont="1"/>
    <xf numFmtId="166" fontId="34" fillId="0" borderId="12" xfId="0" applyNumberFormat="1" applyFont="1" applyBorder="1"/>
    <xf numFmtId="166" fontId="34" fillId="0" borderId="13" xfId="0" applyNumberFormat="1" applyFont="1" applyBorder="1"/>
    <xf numFmtId="4" fontId="35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center" vertical="center"/>
    </xf>
    <xf numFmtId="166" fontId="24" fillId="0" borderId="0" xfId="0" applyNumberFormat="1" applyFont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7" fillId="0" borderId="22" xfId="0" applyFont="1" applyBorder="1" applyAlignment="1" applyProtection="1">
      <alignment horizontal="center" vertical="center"/>
      <protection locked="0"/>
    </xf>
    <xf numFmtId="49" fontId="37" fillId="0" borderId="22" xfId="0" applyNumberFormat="1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center" vertical="center" wrapText="1"/>
      <protection locked="0"/>
    </xf>
    <xf numFmtId="167" fontId="37" fillId="0" borderId="22" xfId="0" applyNumberFormat="1" applyFont="1" applyBorder="1" applyAlignment="1" applyProtection="1">
      <alignment vertical="center"/>
      <protection locked="0"/>
    </xf>
    <xf numFmtId="4" fontId="37" fillId="3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  <protection locked="0"/>
    </xf>
    <xf numFmtId="0" fontId="38" fillId="0" borderId="3" xfId="0" applyFont="1" applyBorder="1" applyAlignment="1">
      <alignment vertical="center"/>
    </xf>
    <xf numFmtId="0" fontId="37" fillId="3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24" fillId="3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0" fontId="37" fillId="3" borderId="19" xfId="0" applyFont="1" applyFill="1" applyBorder="1" applyAlignment="1" applyProtection="1">
      <alignment horizontal="left" vertical="center"/>
      <protection locked="0"/>
    </xf>
    <xf numFmtId="0" fontId="37" fillId="0" borderId="20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39" fillId="0" borderId="16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/>
    </xf>
    <xf numFmtId="167" fontId="39" fillId="0" borderId="18" xfId="0" applyNumberFormat="1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167" fontId="0" fillId="0" borderId="0" xfId="0" applyNumberFormat="1" applyAlignment="1">
      <alignment vertical="center"/>
    </xf>
    <xf numFmtId="0" fontId="35" fillId="0" borderId="0" xfId="0" applyFont="1" applyAlignment="1">
      <alignment horizontal="left" vertical="center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23" fillId="5" borderId="8" xfId="0" applyFont="1" applyFill="1" applyBorder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0" fillId="0" borderId="0" xfId="0"/>
    <xf numFmtId="0" fontId="23" fillId="5" borderId="7" xfId="0" applyFont="1" applyFill="1" applyBorder="1" applyAlignment="1">
      <alignment horizontal="right"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28" fillId="0" borderId="0" xfId="0" applyFont="1" applyAlignment="1">
      <alignment horizontal="left" vertical="center" wrapText="1"/>
    </xf>
    <xf numFmtId="0" fontId="23" fillId="5" borderId="6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9" fillId="0" borderId="12" xfId="0" applyFont="1" applyBorder="1" applyAlignment="1">
      <alignment horizontal="left" vertical="top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86995</xdr:colOff>
      <xdr:row>3</xdr:row>
      <xdr:rowOff>0</xdr:rowOff>
    </xdr:from>
    <xdr:to>
      <xdr:col>40</xdr:col>
      <xdr:colOff>367665</xdr:colOff>
      <xdr:row>6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39</xdr:col>
      <xdr:colOff>225425</xdr:colOff>
      <xdr:row>81</xdr:row>
      <xdr:rowOff>0</xdr:rowOff>
    </xdr:from>
    <xdr:to>
      <xdr:col>41</xdr:col>
      <xdr:colOff>176530</xdr:colOff>
      <xdr:row>85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225425</xdr:colOff>
      <xdr:row>3</xdr:row>
      <xdr:rowOff>0</xdr:rowOff>
    </xdr:from>
    <xdr:to>
      <xdr:col>9</xdr:col>
      <xdr:colOff>1216025</xdr:colOff>
      <xdr:row>7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225425</xdr:colOff>
      <xdr:row>81</xdr:row>
      <xdr:rowOff>0</xdr:rowOff>
    </xdr:from>
    <xdr:to>
      <xdr:col>9</xdr:col>
      <xdr:colOff>1216025</xdr:colOff>
      <xdr:row>85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225425</xdr:colOff>
      <xdr:row>105</xdr:row>
      <xdr:rowOff>0</xdr:rowOff>
    </xdr:from>
    <xdr:to>
      <xdr:col>9</xdr:col>
      <xdr:colOff>1216025</xdr:colOff>
      <xdr:row>109</xdr:row>
      <xdr:rowOff>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225425</xdr:colOff>
      <xdr:row>3</xdr:row>
      <xdr:rowOff>0</xdr:rowOff>
    </xdr:from>
    <xdr:to>
      <xdr:col>9</xdr:col>
      <xdr:colOff>1216025</xdr:colOff>
      <xdr:row>7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225425</xdr:colOff>
      <xdr:row>81</xdr:row>
      <xdr:rowOff>0</xdr:rowOff>
    </xdr:from>
    <xdr:to>
      <xdr:col>9</xdr:col>
      <xdr:colOff>1216025</xdr:colOff>
      <xdr:row>85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225425</xdr:colOff>
      <xdr:row>107</xdr:row>
      <xdr:rowOff>0</xdr:rowOff>
    </xdr:from>
    <xdr:to>
      <xdr:col>9</xdr:col>
      <xdr:colOff>1216025</xdr:colOff>
      <xdr:row>111</xdr:row>
      <xdr:rowOff>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225425</xdr:colOff>
      <xdr:row>3</xdr:row>
      <xdr:rowOff>0</xdr:rowOff>
    </xdr:from>
    <xdr:to>
      <xdr:col>9</xdr:col>
      <xdr:colOff>1216025</xdr:colOff>
      <xdr:row>7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225425</xdr:colOff>
      <xdr:row>81</xdr:row>
      <xdr:rowOff>0</xdr:rowOff>
    </xdr:from>
    <xdr:to>
      <xdr:col>9</xdr:col>
      <xdr:colOff>1216025</xdr:colOff>
      <xdr:row>85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225425</xdr:colOff>
      <xdr:row>118</xdr:row>
      <xdr:rowOff>0</xdr:rowOff>
    </xdr:from>
    <xdr:to>
      <xdr:col>9</xdr:col>
      <xdr:colOff>1216025</xdr:colOff>
      <xdr:row>122</xdr:row>
      <xdr:rowOff>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225425</xdr:colOff>
      <xdr:row>3</xdr:row>
      <xdr:rowOff>0</xdr:rowOff>
    </xdr:from>
    <xdr:to>
      <xdr:col>9</xdr:col>
      <xdr:colOff>1216025</xdr:colOff>
      <xdr:row>7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225425</xdr:colOff>
      <xdr:row>81</xdr:row>
      <xdr:rowOff>0</xdr:rowOff>
    </xdr:from>
    <xdr:to>
      <xdr:col>9</xdr:col>
      <xdr:colOff>1216025</xdr:colOff>
      <xdr:row>85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225425</xdr:colOff>
      <xdr:row>114</xdr:row>
      <xdr:rowOff>0</xdr:rowOff>
    </xdr:from>
    <xdr:to>
      <xdr:col>9</xdr:col>
      <xdr:colOff>1216025</xdr:colOff>
      <xdr:row>118</xdr:row>
      <xdr:rowOff>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225425</xdr:colOff>
      <xdr:row>3</xdr:row>
      <xdr:rowOff>0</xdr:rowOff>
    </xdr:from>
    <xdr:to>
      <xdr:col>9</xdr:col>
      <xdr:colOff>1216025</xdr:colOff>
      <xdr:row>7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225425</xdr:colOff>
      <xdr:row>81</xdr:row>
      <xdr:rowOff>0</xdr:rowOff>
    </xdr:from>
    <xdr:to>
      <xdr:col>9</xdr:col>
      <xdr:colOff>1216025</xdr:colOff>
      <xdr:row>85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225425</xdr:colOff>
      <xdr:row>115</xdr:row>
      <xdr:rowOff>0</xdr:rowOff>
    </xdr:from>
    <xdr:to>
      <xdr:col>9</xdr:col>
      <xdr:colOff>1216025</xdr:colOff>
      <xdr:row>119</xdr:row>
      <xdr:rowOff>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225425</xdr:colOff>
      <xdr:row>3</xdr:row>
      <xdr:rowOff>0</xdr:rowOff>
    </xdr:from>
    <xdr:to>
      <xdr:col>9</xdr:col>
      <xdr:colOff>1216025</xdr:colOff>
      <xdr:row>7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225425</xdr:colOff>
      <xdr:row>81</xdr:row>
      <xdr:rowOff>0</xdr:rowOff>
    </xdr:from>
    <xdr:to>
      <xdr:col>9</xdr:col>
      <xdr:colOff>1216025</xdr:colOff>
      <xdr:row>85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225425</xdr:colOff>
      <xdr:row>109</xdr:row>
      <xdr:rowOff>0</xdr:rowOff>
    </xdr:from>
    <xdr:to>
      <xdr:col>9</xdr:col>
      <xdr:colOff>1216025</xdr:colOff>
      <xdr:row>113</xdr:row>
      <xdr:rowOff>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225425</xdr:colOff>
      <xdr:row>3</xdr:row>
      <xdr:rowOff>0</xdr:rowOff>
    </xdr:from>
    <xdr:to>
      <xdr:col>9</xdr:col>
      <xdr:colOff>1216025</xdr:colOff>
      <xdr:row>7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225425</xdr:colOff>
      <xdr:row>81</xdr:row>
      <xdr:rowOff>0</xdr:rowOff>
    </xdr:from>
    <xdr:to>
      <xdr:col>9</xdr:col>
      <xdr:colOff>1216025</xdr:colOff>
      <xdr:row>85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225425</xdr:colOff>
      <xdr:row>116</xdr:row>
      <xdr:rowOff>0</xdr:rowOff>
    </xdr:from>
    <xdr:to>
      <xdr:col>9</xdr:col>
      <xdr:colOff>1216025</xdr:colOff>
      <xdr:row>120</xdr:row>
      <xdr:rowOff>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225425</xdr:colOff>
      <xdr:row>3</xdr:row>
      <xdr:rowOff>0</xdr:rowOff>
    </xdr:from>
    <xdr:to>
      <xdr:col>9</xdr:col>
      <xdr:colOff>1216025</xdr:colOff>
      <xdr:row>7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225425</xdr:colOff>
      <xdr:row>81</xdr:row>
      <xdr:rowOff>0</xdr:rowOff>
    </xdr:from>
    <xdr:to>
      <xdr:col>9</xdr:col>
      <xdr:colOff>1216025</xdr:colOff>
      <xdr:row>85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225425</xdr:colOff>
      <xdr:row>111</xdr:row>
      <xdr:rowOff>0</xdr:rowOff>
    </xdr:from>
    <xdr:to>
      <xdr:col>9</xdr:col>
      <xdr:colOff>1216025</xdr:colOff>
      <xdr:row>115</xdr:row>
      <xdr:rowOff>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225425</xdr:colOff>
      <xdr:row>3</xdr:row>
      <xdr:rowOff>0</xdr:rowOff>
    </xdr:from>
    <xdr:to>
      <xdr:col>9</xdr:col>
      <xdr:colOff>1216025</xdr:colOff>
      <xdr:row>7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225425</xdr:colOff>
      <xdr:row>81</xdr:row>
      <xdr:rowOff>0</xdr:rowOff>
    </xdr:from>
    <xdr:to>
      <xdr:col>9</xdr:col>
      <xdr:colOff>1216025</xdr:colOff>
      <xdr:row>85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225425</xdr:colOff>
      <xdr:row>106</xdr:row>
      <xdr:rowOff>0</xdr:rowOff>
    </xdr:from>
    <xdr:to>
      <xdr:col>9</xdr:col>
      <xdr:colOff>1216025</xdr:colOff>
      <xdr:row>110</xdr:row>
      <xdr:rowOff>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225425</xdr:colOff>
      <xdr:row>3</xdr:row>
      <xdr:rowOff>0</xdr:rowOff>
    </xdr:from>
    <xdr:to>
      <xdr:col>9</xdr:col>
      <xdr:colOff>1216025</xdr:colOff>
      <xdr:row>7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225425</xdr:colOff>
      <xdr:row>81</xdr:row>
      <xdr:rowOff>0</xdr:rowOff>
    </xdr:from>
    <xdr:to>
      <xdr:col>9</xdr:col>
      <xdr:colOff>1216025</xdr:colOff>
      <xdr:row>85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225425</xdr:colOff>
      <xdr:row>105</xdr:row>
      <xdr:rowOff>0</xdr:rowOff>
    </xdr:from>
    <xdr:to>
      <xdr:col>9</xdr:col>
      <xdr:colOff>1216025</xdr:colOff>
      <xdr:row>109</xdr:row>
      <xdr:rowOff>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6"/>
  <sheetViews>
    <sheetView showGridLines="0" topLeftCell="A72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ht="36.950000000000003" customHeight="1">
      <c r="AR2" s="211" t="s">
        <v>5</v>
      </c>
      <c r="AS2" s="212"/>
      <c r="AT2" s="212"/>
      <c r="AU2" s="212"/>
      <c r="AV2" s="212"/>
      <c r="AW2" s="212"/>
      <c r="AX2" s="212"/>
      <c r="AY2" s="212"/>
      <c r="AZ2" s="212"/>
      <c r="BA2" s="212"/>
      <c r="BB2" s="212"/>
      <c r="BC2" s="212"/>
      <c r="BD2" s="212"/>
      <c r="BE2" s="212"/>
      <c r="BS2" s="17" t="s">
        <v>6</v>
      </c>
      <c r="BT2" s="17" t="s">
        <v>7</v>
      </c>
    </row>
    <row r="3" spans="1:74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8</v>
      </c>
      <c r="BT3" s="17" t="s">
        <v>9</v>
      </c>
    </row>
    <row r="4" spans="1:74" ht="24.95" customHeight="1">
      <c r="B4" s="20"/>
      <c r="D4" s="21" t="s">
        <v>10</v>
      </c>
      <c r="AR4" s="20"/>
      <c r="AS4" s="22" t="s">
        <v>11</v>
      </c>
      <c r="BE4" s="23" t="s">
        <v>12</v>
      </c>
      <c r="BS4" s="17" t="s">
        <v>13</v>
      </c>
    </row>
    <row r="5" spans="1:74" ht="12" customHeight="1">
      <c r="B5" s="20"/>
      <c r="D5" s="24" t="s">
        <v>14</v>
      </c>
      <c r="K5" s="232" t="s">
        <v>15</v>
      </c>
      <c r="L5" s="212"/>
      <c r="M5" s="212"/>
      <c r="N5" s="212"/>
      <c r="O5" s="212"/>
      <c r="P5" s="212"/>
      <c r="Q5" s="212"/>
      <c r="R5" s="212"/>
      <c r="S5" s="212"/>
      <c r="T5" s="212"/>
      <c r="U5" s="212"/>
      <c r="V5" s="212"/>
      <c r="W5" s="212"/>
      <c r="X5" s="212"/>
      <c r="Y5" s="212"/>
      <c r="Z5" s="212"/>
      <c r="AA5" s="212"/>
      <c r="AB5" s="212"/>
      <c r="AC5" s="212"/>
      <c r="AD5" s="212"/>
      <c r="AE5" s="212"/>
      <c r="AF5" s="212"/>
      <c r="AG5" s="212"/>
      <c r="AH5" s="212"/>
      <c r="AI5" s="212"/>
      <c r="AJ5" s="212"/>
      <c r="AR5" s="20"/>
      <c r="BE5" s="229" t="s">
        <v>16</v>
      </c>
      <c r="BS5" s="17" t="s">
        <v>6</v>
      </c>
    </row>
    <row r="6" spans="1:74" ht="36.950000000000003" customHeight="1">
      <c r="B6" s="20"/>
      <c r="D6" s="26" t="s">
        <v>17</v>
      </c>
      <c r="K6" s="233" t="s">
        <v>18</v>
      </c>
      <c r="L6" s="212"/>
      <c r="M6" s="212"/>
      <c r="N6" s="212"/>
      <c r="O6" s="212"/>
      <c r="P6" s="212"/>
      <c r="Q6" s="212"/>
      <c r="R6" s="212"/>
      <c r="S6" s="212"/>
      <c r="T6" s="212"/>
      <c r="U6" s="212"/>
      <c r="V6" s="212"/>
      <c r="W6" s="212"/>
      <c r="X6" s="212"/>
      <c r="Y6" s="212"/>
      <c r="Z6" s="212"/>
      <c r="AA6" s="212"/>
      <c r="AB6" s="212"/>
      <c r="AC6" s="212"/>
      <c r="AD6" s="212"/>
      <c r="AE6" s="212"/>
      <c r="AF6" s="212"/>
      <c r="AG6" s="212"/>
      <c r="AH6" s="212"/>
      <c r="AI6" s="212"/>
      <c r="AJ6" s="212"/>
      <c r="AR6" s="20"/>
      <c r="BE6" s="230"/>
      <c r="BS6" s="17" t="s">
        <v>6</v>
      </c>
    </row>
    <row r="7" spans="1:74" ht="12" customHeight="1">
      <c r="B7" s="20"/>
      <c r="D7" s="27" t="s">
        <v>19</v>
      </c>
      <c r="K7" s="25" t="s">
        <v>1</v>
      </c>
      <c r="AK7" s="27" t="s">
        <v>20</v>
      </c>
      <c r="AN7" s="25" t="s">
        <v>1</v>
      </c>
      <c r="AR7" s="20"/>
      <c r="BE7" s="230"/>
      <c r="BS7" s="17" t="s">
        <v>8</v>
      </c>
    </row>
    <row r="8" spans="1:74" ht="12" customHeight="1">
      <c r="B8" s="20"/>
      <c r="D8" s="27" t="s">
        <v>21</v>
      </c>
      <c r="K8" s="25" t="s">
        <v>22</v>
      </c>
      <c r="AK8" s="27" t="s">
        <v>23</v>
      </c>
      <c r="AN8" s="28" t="s">
        <v>24</v>
      </c>
      <c r="AR8" s="20"/>
      <c r="BE8" s="230"/>
      <c r="BS8" s="17" t="s">
        <v>8</v>
      </c>
    </row>
    <row r="9" spans="1:74" ht="14.45" customHeight="1">
      <c r="B9" s="20"/>
      <c r="AR9" s="20"/>
      <c r="BE9" s="230"/>
      <c r="BS9" s="17" t="s">
        <v>8</v>
      </c>
    </row>
    <row r="10" spans="1:74" ht="12" customHeight="1">
      <c r="B10" s="20"/>
      <c r="D10" s="27" t="s">
        <v>25</v>
      </c>
      <c r="AK10" s="27" t="s">
        <v>26</v>
      </c>
      <c r="AN10" s="25" t="s">
        <v>1</v>
      </c>
      <c r="AR10" s="20"/>
      <c r="BE10" s="230"/>
      <c r="BS10" s="17" t="s">
        <v>6</v>
      </c>
    </row>
    <row r="11" spans="1:74" ht="18.399999999999999" customHeight="1">
      <c r="B11" s="20"/>
      <c r="E11" s="25" t="s">
        <v>27</v>
      </c>
      <c r="AK11" s="27" t="s">
        <v>28</v>
      </c>
      <c r="AN11" s="25" t="s">
        <v>1</v>
      </c>
      <c r="AR11" s="20"/>
      <c r="BE11" s="230"/>
      <c r="BS11" s="17" t="s">
        <v>6</v>
      </c>
    </row>
    <row r="12" spans="1:74" ht="6.95" customHeight="1">
      <c r="B12" s="20"/>
      <c r="AR12" s="20"/>
      <c r="BE12" s="230"/>
      <c r="BS12" s="17" t="s">
        <v>8</v>
      </c>
    </row>
    <row r="13" spans="1:74" ht="12" customHeight="1">
      <c r="B13" s="20"/>
      <c r="D13" s="27" t="s">
        <v>29</v>
      </c>
      <c r="AK13" s="27" t="s">
        <v>26</v>
      </c>
      <c r="AN13" s="29" t="s">
        <v>30</v>
      </c>
      <c r="AR13" s="20"/>
      <c r="BE13" s="230"/>
      <c r="BS13" s="17" t="s">
        <v>8</v>
      </c>
    </row>
    <row r="14" spans="1:74" ht="12.75">
      <c r="B14" s="20"/>
      <c r="E14" s="234" t="s">
        <v>30</v>
      </c>
      <c r="F14" s="235"/>
      <c r="G14" s="235"/>
      <c r="H14" s="235"/>
      <c r="I14" s="235"/>
      <c r="J14" s="235"/>
      <c r="K14" s="235"/>
      <c r="L14" s="235"/>
      <c r="M14" s="235"/>
      <c r="N14" s="235"/>
      <c r="O14" s="235"/>
      <c r="P14" s="235"/>
      <c r="Q14" s="235"/>
      <c r="R14" s="235"/>
      <c r="S14" s="235"/>
      <c r="T14" s="235"/>
      <c r="U14" s="235"/>
      <c r="V14" s="235"/>
      <c r="W14" s="235"/>
      <c r="X14" s="235"/>
      <c r="Y14" s="235"/>
      <c r="Z14" s="235"/>
      <c r="AA14" s="235"/>
      <c r="AB14" s="235"/>
      <c r="AC14" s="235"/>
      <c r="AD14" s="235"/>
      <c r="AE14" s="235"/>
      <c r="AF14" s="235"/>
      <c r="AG14" s="235"/>
      <c r="AH14" s="235"/>
      <c r="AI14" s="235"/>
      <c r="AJ14" s="235"/>
      <c r="AK14" s="27" t="s">
        <v>28</v>
      </c>
      <c r="AN14" s="29" t="s">
        <v>30</v>
      </c>
      <c r="AR14" s="20"/>
      <c r="BE14" s="230"/>
      <c r="BS14" s="17" t="s">
        <v>8</v>
      </c>
    </row>
    <row r="15" spans="1:74" ht="6.95" customHeight="1">
      <c r="B15" s="20"/>
      <c r="AR15" s="20"/>
      <c r="BE15" s="230"/>
      <c r="BS15" s="17" t="s">
        <v>3</v>
      </c>
    </row>
    <row r="16" spans="1:74" ht="12" customHeight="1">
      <c r="B16" s="20"/>
      <c r="D16" s="27" t="s">
        <v>31</v>
      </c>
      <c r="AK16" s="27" t="s">
        <v>26</v>
      </c>
      <c r="AN16" s="25" t="s">
        <v>1</v>
      </c>
      <c r="AR16" s="20"/>
      <c r="BE16" s="230"/>
      <c r="BS16" s="17" t="s">
        <v>3</v>
      </c>
    </row>
    <row r="17" spans="2:71" ht="18.399999999999999" customHeight="1">
      <c r="B17" s="20"/>
      <c r="E17" s="25" t="s">
        <v>32</v>
      </c>
      <c r="AK17" s="27" t="s">
        <v>28</v>
      </c>
      <c r="AN17" s="25" t="s">
        <v>1</v>
      </c>
      <c r="AR17" s="20"/>
      <c r="BE17" s="230"/>
      <c r="BS17" s="17" t="s">
        <v>33</v>
      </c>
    </row>
    <row r="18" spans="2:71" ht="6.95" customHeight="1">
      <c r="B18" s="20"/>
      <c r="AR18" s="20"/>
      <c r="BE18" s="230"/>
      <c r="BS18" s="17" t="s">
        <v>8</v>
      </c>
    </row>
    <row r="19" spans="2:71" ht="12" customHeight="1">
      <c r="B19" s="20"/>
      <c r="D19" s="27" t="s">
        <v>34</v>
      </c>
      <c r="AK19" s="27" t="s">
        <v>26</v>
      </c>
      <c r="AN19" s="25" t="s">
        <v>1</v>
      </c>
      <c r="AR19" s="20"/>
      <c r="BE19" s="230"/>
      <c r="BS19" s="17" t="s">
        <v>8</v>
      </c>
    </row>
    <row r="20" spans="2:71" ht="18.399999999999999" customHeight="1">
      <c r="B20" s="20"/>
      <c r="E20" s="25" t="s">
        <v>35</v>
      </c>
      <c r="AK20" s="27" t="s">
        <v>28</v>
      </c>
      <c r="AN20" s="25" t="s">
        <v>1</v>
      </c>
      <c r="AR20" s="20"/>
      <c r="BE20" s="230"/>
      <c r="BS20" s="17" t="s">
        <v>33</v>
      </c>
    </row>
    <row r="21" spans="2:71" ht="6.95" customHeight="1">
      <c r="B21" s="20"/>
      <c r="AR21" s="20"/>
      <c r="BE21" s="230"/>
    </row>
    <row r="22" spans="2:71" ht="12" customHeight="1">
      <c r="B22" s="20"/>
      <c r="D22" s="27" t="s">
        <v>36</v>
      </c>
      <c r="AR22" s="20"/>
      <c r="BE22" s="230"/>
    </row>
    <row r="23" spans="2:71" ht="16.5" customHeight="1">
      <c r="B23" s="20"/>
      <c r="E23" s="236" t="s">
        <v>1</v>
      </c>
      <c r="F23" s="236"/>
      <c r="G23" s="236"/>
      <c r="H23" s="236"/>
      <c r="I23" s="236"/>
      <c r="J23" s="236"/>
      <c r="K23" s="236"/>
      <c r="L23" s="236"/>
      <c r="M23" s="236"/>
      <c r="N23" s="236"/>
      <c r="O23" s="236"/>
      <c r="P23" s="236"/>
      <c r="Q23" s="236"/>
      <c r="R23" s="236"/>
      <c r="S23" s="236"/>
      <c r="T23" s="236"/>
      <c r="U23" s="236"/>
      <c r="V23" s="236"/>
      <c r="W23" s="236"/>
      <c r="X23" s="236"/>
      <c r="Y23" s="236"/>
      <c r="Z23" s="236"/>
      <c r="AA23" s="236"/>
      <c r="AB23" s="236"/>
      <c r="AC23" s="236"/>
      <c r="AD23" s="236"/>
      <c r="AE23" s="236"/>
      <c r="AF23" s="236"/>
      <c r="AG23" s="236"/>
      <c r="AH23" s="236"/>
      <c r="AI23" s="236"/>
      <c r="AJ23" s="236"/>
      <c r="AK23" s="236"/>
      <c r="AL23" s="236"/>
      <c r="AM23" s="236"/>
      <c r="AN23" s="236"/>
      <c r="AR23" s="20"/>
      <c r="BE23" s="230"/>
    </row>
    <row r="24" spans="2:71" ht="6.95" customHeight="1">
      <c r="B24" s="20"/>
      <c r="AR24" s="20"/>
      <c r="BE24" s="230"/>
    </row>
    <row r="25" spans="2:7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30"/>
    </row>
    <row r="26" spans="2:71" s="1" customFormat="1" ht="25.9" customHeight="1">
      <c r="B26" s="32"/>
      <c r="D26" s="33" t="s">
        <v>37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37">
        <f>ROUND(AG94,0)</f>
        <v>0</v>
      </c>
      <c r="AL26" s="238"/>
      <c r="AM26" s="238"/>
      <c r="AN26" s="238"/>
      <c r="AO26" s="238"/>
      <c r="AR26" s="32"/>
      <c r="BE26" s="230"/>
    </row>
    <row r="27" spans="2:71" s="1" customFormat="1" ht="6.95" customHeight="1">
      <c r="B27" s="32"/>
      <c r="AR27" s="32"/>
      <c r="BE27" s="230"/>
    </row>
    <row r="28" spans="2:71" s="1" customFormat="1" ht="12.75">
      <c r="B28" s="32"/>
      <c r="L28" s="239" t="s">
        <v>38</v>
      </c>
      <c r="M28" s="239"/>
      <c r="N28" s="239"/>
      <c r="O28" s="239"/>
      <c r="P28" s="239"/>
      <c r="W28" s="239" t="s">
        <v>39</v>
      </c>
      <c r="X28" s="239"/>
      <c r="Y28" s="239"/>
      <c r="Z28" s="239"/>
      <c r="AA28" s="239"/>
      <c r="AB28" s="239"/>
      <c r="AC28" s="239"/>
      <c r="AD28" s="239"/>
      <c r="AE28" s="239"/>
      <c r="AK28" s="239" t="s">
        <v>40</v>
      </c>
      <c r="AL28" s="239"/>
      <c r="AM28" s="239"/>
      <c r="AN28" s="239"/>
      <c r="AO28" s="239"/>
      <c r="AR28" s="32"/>
      <c r="BE28" s="230"/>
    </row>
    <row r="29" spans="2:71" s="2" customFormat="1" ht="14.45" customHeight="1">
      <c r="B29" s="36"/>
      <c r="D29" s="27" t="s">
        <v>41</v>
      </c>
      <c r="F29" s="27" t="s">
        <v>42</v>
      </c>
      <c r="L29" s="222">
        <v>0.21</v>
      </c>
      <c r="M29" s="221"/>
      <c r="N29" s="221"/>
      <c r="O29" s="221"/>
      <c r="P29" s="221"/>
      <c r="W29" s="220">
        <f>ROUND(AZ94, 0)</f>
        <v>0</v>
      </c>
      <c r="X29" s="221"/>
      <c r="Y29" s="221"/>
      <c r="Z29" s="221"/>
      <c r="AA29" s="221"/>
      <c r="AB29" s="221"/>
      <c r="AC29" s="221"/>
      <c r="AD29" s="221"/>
      <c r="AE29" s="221"/>
      <c r="AK29" s="220">
        <f>ROUND(AV94, 0)</f>
        <v>0</v>
      </c>
      <c r="AL29" s="221"/>
      <c r="AM29" s="221"/>
      <c r="AN29" s="221"/>
      <c r="AO29" s="221"/>
      <c r="AR29" s="36"/>
      <c r="BE29" s="231"/>
    </row>
    <row r="30" spans="2:71" s="2" customFormat="1" ht="14.45" customHeight="1">
      <c r="B30" s="36"/>
      <c r="F30" s="27" t="s">
        <v>43</v>
      </c>
      <c r="L30" s="222">
        <v>0.12</v>
      </c>
      <c r="M30" s="221"/>
      <c r="N30" s="221"/>
      <c r="O30" s="221"/>
      <c r="P30" s="221"/>
      <c r="W30" s="220">
        <f>ROUND(BA94, 0)</f>
        <v>0</v>
      </c>
      <c r="X30" s="221"/>
      <c r="Y30" s="221"/>
      <c r="Z30" s="221"/>
      <c r="AA30" s="221"/>
      <c r="AB30" s="221"/>
      <c r="AC30" s="221"/>
      <c r="AD30" s="221"/>
      <c r="AE30" s="221"/>
      <c r="AK30" s="220">
        <f>ROUND(AW94, 0)</f>
        <v>0</v>
      </c>
      <c r="AL30" s="221"/>
      <c r="AM30" s="221"/>
      <c r="AN30" s="221"/>
      <c r="AO30" s="221"/>
      <c r="AR30" s="36"/>
      <c r="BE30" s="231"/>
    </row>
    <row r="31" spans="2:71" s="2" customFormat="1" ht="14.45" hidden="1" customHeight="1">
      <c r="B31" s="36"/>
      <c r="F31" s="27" t="s">
        <v>44</v>
      </c>
      <c r="L31" s="222">
        <v>0.21</v>
      </c>
      <c r="M31" s="221"/>
      <c r="N31" s="221"/>
      <c r="O31" s="221"/>
      <c r="P31" s="221"/>
      <c r="W31" s="220">
        <f>ROUND(BB94, 0)</f>
        <v>0</v>
      </c>
      <c r="X31" s="221"/>
      <c r="Y31" s="221"/>
      <c r="Z31" s="221"/>
      <c r="AA31" s="221"/>
      <c r="AB31" s="221"/>
      <c r="AC31" s="221"/>
      <c r="AD31" s="221"/>
      <c r="AE31" s="221"/>
      <c r="AK31" s="220">
        <v>0</v>
      </c>
      <c r="AL31" s="221"/>
      <c r="AM31" s="221"/>
      <c r="AN31" s="221"/>
      <c r="AO31" s="221"/>
      <c r="AR31" s="36"/>
      <c r="BE31" s="231"/>
    </row>
    <row r="32" spans="2:71" s="2" customFormat="1" ht="14.45" hidden="1" customHeight="1">
      <c r="B32" s="36"/>
      <c r="F32" s="27" t="s">
        <v>45</v>
      </c>
      <c r="L32" s="222">
        <v>0.12</v>
      </c>
      <c r="M32" s="221"/>
      <c r="N32" s="221"/>
      <c r="O32" s="221"/>
      <c r="P32" s="221"/>
      <c r="W32" s="220">
        <f>ROUND(BC94, 0)</f>
        <v>0</v>
      </c>
      <c r="X32" s="221"/>
      <c r="Y32" s="221"/>
      <c r="Z32" s="221"/>
      <c r="AA32" s="221"/>
      <c r="AB32" s="221"/>
      <c r="AC32" s="221"/>
      <c r="AD32" s="221"/>
      <c r="AE32" s="221"/>
      <c r="AK32" s="220">
        <v>0</v>
      </c>
      <c r="AL32" s="221"/>
      <c r="AM32" s="221"/>
      <c r="AN32" s="221"/>
      <c r="AO32" s="221"/>
      <c r="AR32" s="36"/>
      <c r="BE32" s="231"/>
    </row>
    <row r="33" spans="2:57" s="2" customFormat="1" ht="14.45" hidden="1" customHeight="1">
      <c r="B33" s="36"/>
      <c r="F33" s="27" t="s">
        <v>46</v>
      </c>
      <c r="L33" s="222">
        <v>0</v>
      </c>
      <c r="M33" s="221"/>
      <c r="N33" s="221"/>
      <c r="O33" s="221"/>
      <c r="P33" s="221"/>
      <c r="W33" s="220">
        <f>ROUND(BD94, 0)</f>
        <v>0</v>
      </c>
      <c r="X33" s="221"/>
      <c r="Y33" s="221"/>
      <c r="Z33" s="221"/>
      <c r="AA33" s="221"/>
      <c r="AB33" s="221"/>
      <c r="AC33" s="221"/>
      <c r="AD33" s="221"/>
      <c r="AE33" s="221"/>
      <c r="AK33" s="220">
        <v>0</v>
      </c>
      <c r="AL33" s="221"/>
      <c r="AM33" s="221"/>
      <c r="AN33" s="221"/>
      <c r="AO33" s="221"/>
      <c r="AR33" s="36"/>
      <c r="BE33" s="231"/>
    </row>
    <row r="34" spans="2:57" s="1" customFormat="1" ht="6.95" customHeight="1">
      <c r="B34" s="32"/>
      <c r="AR34" s="32"/>
      <c r="BE34" s="230"/>
    </row>
    <row r="35" spans="2:57" s="1" customFormat="1" ht="25.9" customHeight="1">
      <c r="B35" s="32"/>
      <c r="C35" s="37"/>
      <c r="D35" s="38" t="s">
        <v>47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48</v>
      </c>
      <c r="U35" s="39"/>
      <c r="V35" s="39"/>
      <c r="W35" s="39"/>
      <c r="X35" s="226" t="s">
        <v>49</v>
      </c>
      <c r="Y35" s="224"/>
      <c r="Z35" s="224"/>
      <c r="AA35" s="224"/>
      <c r="AB35" s="224"/>
      <c r="AC35" s="39"/>
      <c r="AD35" s="39"/>
      <c r="AE35" s="39"/>
      <c r="AF35" s="39"/>
      <c r="AG35" s="39"/>
      <c r="AH35" s="39"/>
      <c r="AI35" s="39"/>
      <c r="AJ35" s="39"/>
      <c r="AK35" s="223">
        <f>SUM(AK26:AK33)</f>
        <v>0</v>
      </c>
      <c r="AL35" s="224"/>
      <c r="AM35" s="224"/>
      <c r="AN35" s="224"/>
      <c r="AO35" s="225"/>
      <c r="AP35" s="37"/>
      <c r="AQ35" s="37"/>
      <c r="AR35" s="32"/>
    </row>
    <row r="36" spans="2:57" s="1" customFormat="1" ht="6.95" customHeight="1">
      <c r="B36" s="32"/>
      <c r="AR36" s="32"/>
    </row>
    <row r="37" spans="2:57" s="1" customFormat="1" ht="14.45" customHeight="1">
      <c r="B37" s="32"/>
      <c r="AR37" s="32"/>
    </row>
    <row r="38" spans="2:57" ht="14.45" customHeight="1">
      <c r="B38" s="20"/>
      <c r="AR38" s="20"/>
    </row>
    <row r="39" spans="2:57" ht="14.45" customHeight="1">
      <c r="B39" s="20"/>
      <c r="AR39" s="20"/>
    </row>
    <row r="40" spans="2:57" ht="14.45" customHeight="1">
      <c r="B40" s="20"/>
      <c r="AR40" s="20"/>
    </row>
    <row r="41" spans="2:57" ht="14.45" customHeight="1">
      <c r="B41" s="20"/>
      <c r="AR41" s="20"/>
    </row>
    <row r="42" spans="2:57" ht="14.45" customHeight="1">
      <c r="B42" s="20"/>
      <c r="AR42" s="20"/>
    </row>
    <row r="43" spans="2:57" ht="14.45" customHeight="1">
      <c r="B43" s="20"/>
      <c r="AR43" s="20"/>
    </row>
    <row r="44" spans="2:57" ht="14.45" customHeight="1">
      <c r="B44" s="20"/>
      <c r="AR44" s="20"/>
    </row>
    <row r="45" spans="2:57" ht="14.45" customHeight="1">
      <c r="B45" s="20"/>
      <c r="AR45" s="20"/>
    </row>
    <row r="46" spans="2:57" ht="14.45" customHeight="1">
      <c r="B46" s="20"/>
      <c r="AR46" s="20"/>
    </row>
    <row r="47" spans="2:57" ht="14.45" customHeight="1">
      <c r="B47" s="20"/>
      <c r="AR47" s="20"/>
    </row>
    <row r="48" spans="2:57" ht="14.45" customHeight="1">
      <c r="B48" s="20"/>
      <c r="AR48" s="20"/>
    </row>
    <row r="49" spans="2:44" s="1" customFormat="1" ht="14.45" customHeight="1">
      <c r="B49" s="32"/>
      <c r="D49" s="41" t="s">
        <v>50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51</v>
      </c>
      <c r="AI49" s="42"/>
      <c r="AJ49" s="42"/>
      <c r="AK49" s="42"/>
      <c r="AL49" s="42"/>
      <c r="AM49" s="42"/>
      <c r="AN49" s="42"/>
      <c r="AO49" s="42"/>
      <c r="AR49" s="32"/>
    </row>
    <row r="50" spans="2:44">
      <c r="B50" s="20"/>
      <c r="AR50" s="20"/>
    </row>
    <row r="51" spans="2:44">
      <c r="B51" s="20"/>
      <c r="AR51" s="20"/>
    </row>
    <row r="52" spans="2:44">
      <c r="B52" s="20"/>
      <c r="AR52" s="20"/>
    </row>
    <row r="53" spans="2:44">
      <c r="B53" s="20"/>
      <c r="AR53" s="20"/>
    </row>
    <row r="54" spans="2:44">
      <c r="B54" s="20"/>
      <c r="AR54" s="20"/>
    </row>
    <row r="55" spans="2:44">
      <c r="B55" s="20"/>
      <c r="AR55" s="20"/>
    </row>
    <row r="56" spans="2:44">
      <c r="B56" s="20"/>
      <c r="AR56" s="20"/>
    </row>
    <row r="57" spans="2:44">
      <c r="B57" s="20"/>
      <c r="AR57" s="20"/>
    </row>
    <row r="58" spans="2:44">
      <c r="B58" s="20"/>
      <c r="AR58" s="20"/>
    </row>
    <row r="59" spans="2:44">
      <c r="B59" s="20"/>
      <c r="AR59" s="20"/>
    </row>
    <row r="60" spans="2:44" s="1" customFormat="1" ht="12.75">
      <c r="B60" s="32"/>
      <c r="D60" s="43" t="s">
        <v>52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3" t="s">
        <v>53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3" t="s">
        <v>52</v>
      </c>
      <c r="AI60" s="34"/>
      <c r="AJ60" s="34"/>
      <c r="AK60" s="34"/>
      <c r="AL60" s="34"/>
      <c r="AM60" s="43" t="s">
        <v>53</v>
      </c>
      <c r="AN60" s="34"/>
      <c r="AO60" s="34"/>
      <c r="AR60" s="32"/>
    </row>
    <row r="61" spans="2:44">
      <c r="B61" s="20"/>
      <c r="AR61" s="20"/>
    </row>
    <row r="62" spans="2:44">
      <c r="B62" s="20"/>
      <c r="AR62" s="20"/>
    </row>
    <row r="63" spans="2:44">
      <c r="B63" s="20"/>
      <c r="AR63" s="20"/>
    </row>
    <row r="64" spans="2:44" s="1" customFormat="1" ht="12.75">
      <c r="B64" s="32"/>
      <c r="D64" s="41" t="s">
        <v>54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1" t="s">
        <v>55</v>
      </c>
      <c r="AI64" s="42"/>
      <c r="AJ64" s="42"/>
      <c r="AK64" s="42"/>
      <c r="AL64" s="42"/>
      <c r="AM64" s="42"/>
      <c r="AN64" s="42"/>
      <c r="AO64" s="42"/>
      <c r="AR64" s="32"/>
    </row>
    <row r="65" spans="2:44">
      <c r="B65" s="20"/>
      <c r="AR65" s="20"/>
    </row>
    <row r="66" spans="2:44">
      <c r="B66" s="20"/>
      <c r="AR66" s="20"/>
    </row>
    <row r="67" spans="2:44">
      <c r="B67" s="20"/>
      <c r="AR67" s="20"/>
    </row>
    <row r="68" spans="2:44">
      <c r="B68" s="20"/>
      <c r="AR68" s="20"/>
    </row>
    <row r="69" spans="2:44">
      <c r="B69" s="20"/>
      <c r="AR69" s="20"/>
    </row>
    <row r="70" spans="2:44">
      <c r="B70" s="20"/>
      <c r="AR70" s="20"/>
    </row>
    <row r="71" spans="2:44">
      <c r="B71" s="20"/>
      <c r="AR71" s="20"/>
    </row>
    <row r="72" spans="2:44">
      <c r="B72" s="20"/>
      <c r="AR72" s="20"/>
    </row>
    <row r="73" spans="2:44">
      <c r="B73" s="20"/>
      <c r="AR73" s="20"/>
    </row>
    <row r="74" spans="2:44">
      <c r="B74" s="20"/>
      <c r="AR74" s="20"/>
    </row>
    <row r="75" spans="2:44" s="1" customFormat="1" ht="12.75">
      <c r="B75" s="32"/>
      <c r="D75" s="43" t="s">
        <v>52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3" t="s">
        <v>53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3" t="s">
        <v>52</v>
      </c>
      <c r="AI75" s="34"/>
      <c r="AJ75" s="34"/>
      <c r="AK75" s="34"/>
      <c r="AL75" s="34"/>
      <c r="AM75" s="43" t="s">
        <v>53</v>
      </c>
      <c r="AN75" s="34"/>
      <c r="AO75" s="34"/>
      <c r="AR75" s="32"/>
    </row>
    <row r="76" spans="2:44" s="1" customFormat="1">
      <c r="B76" s="32"/>
      <c r="AR76" s="32"/>
    </row>
    <row r="77" spans="2:44" s="1" customFormat="1" ht="6.9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2"/>
    </row>
    <row r="81" spans="1:91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2"/>
    </row>
    <row r="82" spans="1:91" s="1" customFormat="1" ht="24.95" customHeight="1">
      <c r="B82" s="32"/>
      <c r="C82" s="21" t="s">
        <v>56</v>
      </c>
      <c r="AR82" s="32"/>
    </row>
    <row r="83" spans="1:91" s="1" customFormat="1" ht="6.95" customHeight="1">
      <c r="B83" s="32"/>
      <c r="AR83" s="32"/>
    </row>
    <row r="84" spans="1:91" s="3" customFormat="1" ht="12" customHeight="1">
      <c r="B84" s="48"/>
      <c r="C84" s="27" t="s">
        <v>14</v>
      </c>
      <c r="L84" s="3" t="str">
        <f>K5</f>
        <v>ProjekceCZ42</v>
      </c>
      <c r="AR84" s="48"/>
    </row>
    <row r="85" spans="1:91" s="4" customFormat="1" ht="36.950000000000003" customHeight="1">
      <c r="B85" s="49"/>
      <c r="C85" s="50" t="s">
        <v>17</v>
      </c>
      <c r="L85" s="227" t="str">
        <f>K6</f>
        <v>NPK a.s., Pardubická nemocnice - fototerapie, rodinný pokoj, mytí klecí</v>
      </c>
      <c r="M85" s="228"/>
      <c r="N85" s="228"/>
      <c r="O85" s="228"/>
      <c r="P85" s="228"/>
      <c r="Q85" s="228"/>
      <c r="R85" s="228"/>
      <c r="S85" s="228"/>
      <c r="T85" s="228"/>
      <c r="U85" s="228"/>
      <c r="V85" s="228"/>
      <c r="W85" s="228"/>
      <c r="X85" s="228"/>
      <c r="Y85" s="228"/>
      <c r="Z85" s="228"/>
      <c r="AA85" s="228"/>
      <c r="AB85" s="228"/>
      <c r="AC85" s="228"/>
      <c r="AD85" s="228"/>
      <c r="AE85" s="228"/>
      <c r="AF85" s="228"/>
      <c r="AG85" s="228"/>
      <c r="AH85" s="228"/>
      <c r="AI85" s="228"/>
      <c r="AJ85" s="228"/>
      <c r="AR85" s="49"/>
    </row>
    <row r="86" spans="1:91" s="1" customFormat="1" ht="6.95" customHeight="1">
      <c r="B86" s="32"/>
      <c r="AR86" s="32"/>
    </row>
    <row r="87" spans="1:91" s="1" customFormat="1" ht="12" customHeight="1">
      <c r="B87" s="32"/>
      <c r="C87" s="27" t="s">
        <v>21</v>
      </c>
      <c r="L87" s="51" t="str">
        <f>IF(K8="","",K8)</f>
        <v>Pardubice</v>
      </c>
      <c r="AI87" s="27" t="s">
        <v>23</v>
      </c>
      <c r="AM87" s="205" t="str">
        <f>IF(AN8= "","",AN8)</f>
        <v>8. 10. 2025</v>
      </c>
      <c r="AN87" s="205"/>
      <c r="AR87" s="32"/>
    </row>
    <row r="88" spans="1:91" s="1" customFormat="1" ht="6.95" customHeight="1">
      <c r="B88" s="32"/>
      <c r="AR88" s="32"/>
    </row>
    <row r="89" spans="1:91" s="1" customFormat="1" ht="25.7" customHeight="1">
      <c r="B89" s="32"/>
      <c r="C89" s="27" t="s">
        <v>25</v>
      </c>
      <c r="L89" s="3" t="str">
        <f>IF(E11= "","",E11)</f>
        <v>Nemocnice Pardubického kraje a.s., Kyjevská 44</v>
      </c>
      <c r="AI89" s="27" t="s">
        <v>31</v>
      </c>
      <c r="AM89" s="206" t="str">
        <f>IF(E17="","",E17)</f>
        <v>Projekce CZ s.r.o., Tovární 290, Chrudim</v>
      </c>
      <c r="AN89" s="207"/>
      <c r="AO89" s="207"/>
      <c r="AP89" s="207"/>
      <c r="AR89" s="32"/>
      <c r="AS89" s="214" t="s">
        <v>57</v>
      </c>
      <c r="AT89" s="215"/>
      <c r="AU89" s="53"/>
      <c r="AV89" s="53"/>
      <c r="AW89" s="53"/>
      <c r="AX89" s="53"/>
      <c r="AY89" s="53"/>
      <c r="AZ89" s="53"/>
      <c r="BA89" s="53"/>
      <c r="BB89" s="53"/>
      <c r="BC89" s="53"/>
      <c r="BD89" s="54"/>
    </row>
    <row r="90" spans="1:91" s="1" customFormat="1" ht="15.2" customHeight="1">
      <c r="B90" s="32"/>
      <c r="C90" s="27" t="s">
        <v>29</v>
      </c>
      <c r="L90" s="3" t="str">
        <f>IF(E14= "Vyplň údaj","",E14)</f>
        <v/>
      </c>
      <c r="AI90" s="27" t="s">
        <v>34</v>
      </c>
      <c r="AM90" s="206" t="str">
        <f>IF(E20="","",E20)</f>
        <v>ing. V. Švehla</v>
      </c>
      <c r="AN90" s="207"/>
      <c r="AO90" s="207"/>
      <c r="AP90" s="207"/>
      <c r="AR90" s="32"/>
      <c r="AS90" s="216"/>
      <c r="AT90" s="217"/>
      <c r="BD90" s="56"/>
    </row>
    <row r="91" spans="1:91" s="1" customFormat="1" ht="10.9" customHeight="1">
      <c r="B91" s="32"/>
      <c r="AR91" s="32"/>
      <c r="AS91" s="216"/>
      <c r="AT91" s="217"/>
      <c r="BD91" s="56"/>
    </row>
    <row r="92" spans="1:91" s="1" customFormat="1" ht="29.25" customHeight="1">
      <c r="B92" s="32"/>
      <c r="C92" s="241" t="s">
        <v>58</v>
      </c>
      <c r="D92" s="209"/>
      <c r="E92" s="209"/>
      <c r="F92" s="209"/>
      <c r="G92" s="209"/>
      <c r="H92" s="57"/>
      <c r="I92" s="208" t="s">
        <v>59</v>
      </c>
      <c r="J92" s="209"/>
      <c r="K92" s="209"/>
      <c r="L92" s="209"/>
      <c r="M92" s="209"/>
      <c r="N92" s="209"/>
      <c r="O92" s="209"/>
      <c r="P92" s="209"/>
      <c r="Q92" s="209"/>
      <c r="R92" s="209"/>
      <c r="S92" s="209"/>
      <c r="T92" s="209"/>
      <c r="U92" s="209"/>
      <c r="V92" s="209"/>
      <c r="W92" s="209"/>
      <c r="X92" s="209"/>
      <c r="Y92" s="209"/>
      <c r="Z92" s="209"/>
      <c r="AA92" s="209"/>
      <c r="AB92" s="209"/>
      <c r="AC92" s="209"/>
      <c r="AD92" s="209"/>
      <c r="AE92" s="209"/>
      <c r="AF92" s="209"/>
      <c r="AG92" s="213" t="s">
        <v>60</v>
      </c>
      <c r="AH92" s="209"/>
      <c r="AI92" s="209"/>
      <c r="AJ92" s="209"/>
      <c r="AK92" s="209"/>
      <c r="AL92" s="209"/>
      <c r="AM92" s="209"/>
      <c r="AN92" s="208" t="s">
        <v>61</v>
      </c>
      <c r="AO92" s="209"/>
      <c r="AP92" s="210"/>
      <c r="AQ92" s="58" t="s">
        <v>62</v>
      </c>
      <c r="AR92" s="32"/>
      <c r="AS92" s="59" t="s">
        <v>63</v>
      </c>
      <c r="AT92" s="60" t="s">
        <v>64</v>
      </c>
      <c r="AU92" s="60" t="s">
        <v>65</v>
      </c>
      <c r="AV92" s="60" t="s">
        <v>66</v>
      </c>
      <c r="AW92" s="60" t="s">
        <v>67</v>
      </c>
      <c r="AX92" s="60" t="s">
        <v>68</v>
      </c>
      <c r="AY92" s="60" t="s">
        <v>69</v>
      </c>
      <c r="AZ92" s="60" t="s">
        <v>70</v>
      </c>
      <c r="BA92" s="60" t="s">
        <v>71</v>
      </c>
      <c r="BB92" s="60" t="s">
        <v>72</v>
      </c>
      <c r="BC92" s="60" t="s">
        <v>73</v>
      </c>
      <c r="BD92" s="61" t="s">
        <v>74</v>
      </c>
    </row>
    <row r="93" spans="1:91" s="1" customFormat="1" ht="10.9" customHeight="1">
      <c r="B93" s="32"/>
      <c r="AR93" s="32"/>
      <c r="AS93" s="62"/>
      <c r="AT93" s="53"/>
      <c r="AU93" s="53"/>
      <c r="AV93" s="53"/>
      <c r="AW93" s="53"/>
      <c r="AX93" s="53"/>
      <c r="AY93" s="53"/>
      <c r="AZ93" s="53"/>
      <c r="BA93" s="53"/>
      <c r="BB93" s="53"/>
      <c r="BC93" s="53"/>
      <c r="BD93" s="54"/>
    </row>
    <row r="94" spans="1:91" s="5" customFormat="1" ht="32.450000000000003" customHeight="1">
      <c r="B94" s="63"/>
      <c r="C94" s="64" t="s">
        <v>75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218">
        <f>ROUND(SUM(AG95:AG104),0)</f>
        <v>0</v>
      </c>
      <c r="AH94" s="218"/>
      <c r="AI94" s="218"/>
      <c r="AJ94" s="218"/>
      <c r="AK94" s="218"/>
      <c r="AL94" s="218"/>
      <c r="AM94" s="218"/>
      <c r="AN94" s="219">
        <f t="shared" ref="AN94:AN104" si="0">SUM(AG94,AT94)</f>
        <v>0</v>
      </c>
      <c r="AO94" s="219"/>
      <c r="AP94" s="219"/>
      <c r="AQ94" s="67" t="s">
        <v>1</v>
      </c>
      <c r="AR94" s="63"/>
      <c r="AS94" s="68">
        <f>ROUND(SUM(AS95:AS104),0)</f>
        <v>0</v>
      </c>
      <c r="AT94" s="69">
        <f t="shared" ref="AT94:AT104" si="1">ROUND(SUM(AV94:AW94),0)</f>
        <v>0</v>
      </c>
      <c r="AU94" s="70" t="e">
        <f>ROUND(SUM(AU95:AU104),5)</f>
        <v>#REF!</v>
      </c>
      <c r="AV94" s="69">
        <f>ROUND(AZ94*L29,0)</f>
        <v>0</v>
      </c>
      <c r="AW94" s="69">
        <f>ROUND(BA94*L30,0)</f>
        <v>0</v>
      </c>
      <c r="AX94" s="69">
        <f>ROUND(BB94*L29,0)</f>
        <v>0</v>
      </c>
      <c r="AY94" s="69">
        <f>ROUND(BC94*L30,0)</f>
        <v>0</v>
      </c>
      <c r="AZ94" s="69">
        <f>ROUND(SUM(AZ95:AZ104),0)</f>
        <v>0</v>
      </c>
      <c r="BA94" s="69">
        <f>ROUND(SUM(BA95:BA104),0)</f>
        <v>0</v>
      </c>
      <c r="BB94" s="69">
        <f>ROUND(SUM(BB95:BB104),0)</f>
        <v>0</v>
      </c>
      <c r="BC94" s="69">
        <f>ROUND(SUM(BC95:BC104),0)</f>
        <v>0</v>
      </c>
      <c r="BD94" s="71">
        <f>ROUND(SUM(BD95:BD104),0)</f>
        <v>0</v>
      </c>
      <c r="BS94" s="72" t="s">
        <v>76</v>
      </c>
      <c r="BT94" s="72" t="s">
        <v>77</v>
      </c>
      <c r="BU94" s="73" t="s">
        <v>78</v>
      </c>
      <c r="BV94" s="72" t="s">
        <v>79</v>
      </c>
      <c r="BW94" s="72" t="s">
        <v>4</v>
      </c>
      <c r="BX94" s="72" t="s">
        <v>80</v>
      </c>
      <c r="CL94" s="72" t="s">
        <v>1</v>
      </c>
    </row>
    <row r="95" spans="1:91" s="6" customFormat="1" ht="16.5" customHeight="1">
      <c r="A95" s="74" t="s">
        <v>81</v>
      </c>
      <c r="B95" s="75"/>
      <c r="C95" s="76"/>
      <c r="D95" s="240" t="s">
        <v>8</v>
      </c>
      <c r="E95" s="240"/>
      <c r="F95" s="240"/>
      <c r="G95" s="240"/>
      <c r="H95" s="240"/>
      <c r="I95" s="77"/>
      <c r="J95" s="240" t="s">
        <v>82</v>
      </c>
      <c r="K95" s="240"/>
      <c r="L95" s="240"/>
      <c r="M95" s="240"/>
      <c r="N95" s="240"/>
      <c r="O95" s="240"/>
      <c r="P95" s="240"/>
      <c r="Q95" s="240"/>
      <c r="R95" s="240"/>
      <c r="S95" s="240"/>
      <c r="T95" s="240"/>
      <c r="U95" s="240"/>
      <c r="V95" s="240"/>
      <c r="W95" s="240"/>
      <c r="X95" s="240"/>
      <c r="Y95" s="240"/>
      <c r="Z95" s="240"/>
      <c r="AA95" s="240"/>
      <c r="AB95" s="240"/>
      <c r="AC95" s="240"/>
      <c r="AD95" s="240"/>
      <c r="AE95" s="240"/>
      <c r="AF95" s="240"/>
      <c r="AG95" s="203">
        <f>'1 - Fototerapie - stavební'!J30</f>
        <v>0</v>
      </c>
      <c r="AH95" s="204"/>
      <c r="AI95" s="204"/>
      <c r="AJ95" s="204"/>
      <c r="AK95" s="204"/>
      <c r="AL95" s="204"/>
      <c r="AM95" s="204"/>
      <c r="AN95" s="203">
        <f t="shared" si="0"/>
        <v>0</v>
      </c>
      <c r="AO95" s="204"/>
      <c r="AP95" s="204"/>
      <c r="AQ95" s="78" t="s">
        <v>83</v>
      </c>
      <c r="AR95" s="75"/>
      <c r="AS95" s="79">
        <v>0</v>
      </c>
      <c r="AT95" s="80">
        <f t="shared" si="1"/>
        <v>0</v>
      </c>
      <c r="AU95" s="81">
        <f>'1 - Fototerapie - stavební'!P132</f>
        <v>0</v>
      </c>
      <c r="AV95" s="80">
        <f>'1 - Fototerapie - stavební'!J33</f>
        <v>0</v>
      </c>
      <c r="AW95" s="80">
        <f>'1 - Fototerapie - stavební'!J34</f>
        <v>0</v>
      </c>
      <c r="AX95" s="80">
        <f>'1 - Fototerapie - stavební'!J35</f>
        <v>0</v>
      </c>
      <c r="AY95" s="80">
        <f>'1 - Fototerapie - stavební'!J36</f>
        <v>0</v>
      </c>
      <c r="AZ95" s="80">
        <f>'1 - Fototerapie - stavební'!F33</f>
        <v>0</v>
      </c>
      <c r="BA95" s="80">
        <f>'1 - Fototerapie - stavební'!F34</f>
        <v>0</v>
      </c>
      <c r="BB95" s="80">
        <f>'1 - Fototerapie - stavební'!F35</f>
        <v>0</v>
      </c>
      <c r="BC95" s="80">
        <f>'1 - Fototerapie - stavební'!F36</f>
        <v>0</v>
      </c>
      <c r="BD95" s="82">
        <f>'1 - Fototerapie - stavební'!F37</f>
        <v>0</v>
      </c>
      <c r="BT95" s="83" t="s">
        <v>8</v>
      </c>
      <c r="BV95" s="83" t="s">
        <v>79</v>
      </c>
      <c r="BW95" s="83" t="s">
        <v>84</v>
      </c>
      <c r="BX95" s="83" t="s">
        <v>4</v>
      </c>
      <c r="CL95" s="83" t="s">
        <v>1</v>
      </c>
      <c r="CM95" s="83" t="s">
        <v>85</v>
      </c>
    </row>
    <row r="96" spans="1:91" s="6" customFormat="1" ht="16.5" customHeight="1">
      <c r="A96" s="74" t="s">
        <v>81</v>
      </c>
      <c r="B96" s="75"/>
      <c r="C96" s="76"/>
      <c r="D96" s="240" t="s">
        <v>85</v>
      </c>
      <c r="E96" s="240"/>
      <c r="F96" s="240"/>
      <c r="G96" s="240"/>
      <c r="H96" s="240"/>
      <c r="I96" s="77"/>
      <c r="J96" s="240" t="s">
        <v>86</v>
      </c>
      <c r="K96" s="240"/>
      <c r="L96" s="240"/>
      <c r="M96" s="240"/>
      <c r="N96" s="240"/>
      <c r="O96" s="240"/>
      <c r="P96" s="240"/>
      <c r="Q96" s="240"/>
      <c r="R96" s="240"/>
      <c r="S96" s="240"/>
      <c r="T96" s="240"/>
      <c r="U96" s="240"/>
      <c r="V96" s="240"/>
      <c r="W96" s="240"/>
      <c r="X96" s="240"/>
      <c r="Y96" s="240"/>
      <c r="Z96" s="240"/>
      <c r="AA96" s="240"/>
      <c r="AB96" s="240"/>
      <c r="AC96" s="240"/>
      <c r="AD96" s="240"/>
      <c r="AE96" s="240"/>
      <c r="AF96" s="240"/>
      <c r="AG96" s="203">
        <f>'2 - Fototerapie - ZTI, UT...'!J30</f>
        <v>0</v>
      </c>
      <c r="AH96" s="204"/>
      <c r="AI96" s="204"/>
      <c r="AJ96" s="204"/>
      <c r="AK96" s="204"/>
      <c r="AL96" s="204"/>
      <c r="AM96" s="204"/>
      <c r="AN96" s="203">
        <f t="shared" si="0"/>
        <v>0</v>
      </c>
      <c r="AO96" s="204"/>
      <c r="AP96" s="204"/>
      <c r="AQ96" s="78" t="s">
        <v>83</v>
      </c>
      <c r="AR96" s="75"/>
      <c r="AS96" s="79">
        <v>0</v>
      </c>
      <c r="AT96" s="80">
        <f t="shared" si="1"/>
        <v>0</v>
      </c>
      <c r="AU96" s="81">
        <f>'2 - Fototerapie - ZTI, UT...'!P128</f>
        <v>0</v>
      </c>
      <c r="AV96" s="80">
        <f>'2 - Fototerapie - ZTI, UT...'!J33</f>
        <v>0</v>
      </c>
      <c r="AW96" s="80">
        <f>'2 - Fototerapie - ZTI, UT...'!J34</f>
        <v>0</v>
      </c>
      <c r="AX96" s="80">
        <f>'2 - Fototerapie - ZTI, UT...'!J35</f>
        <v>0</v>
      </c>
      <c r="AY96" s="80">
        <f>'2 - Fototerapie - ZTI, UT...'!J36</f>
        <v>0</v>
      </c>
      <c r="AZ96" s="80">
        <f>'2 - Fototerapie - ZTI, UT...'!F33</f>
        <v>0</v>
      </c>
      <c r="BA96" s="80">
        <f>'2 - Fototerapie - ZTI, UT...'!F34</f>
        <v>0</v>
      </c>
      <c r="BB96" s="80">
        <f>'2 - Fototerapie - ZTI, UT...'!F35</f>
        <v>0</v>
      </c>
      <c r="BC96" s="80">
        <f>'2 - Fototerapie - ZTI, UT...'!F36</f>
        <v>0</v>
      </c>
      <c r="BD96" s="82">
        <f>'2 - Fototerapie - ZTI, UT...'!F37</f>
        <v>0</v>
      </c>
      <c r="BT96" s="83" t="s">
        <v>8</v>
      </c>
      <c r="BV96" s="83" t="s">
        <v>79</v>
      </c>
      <c r="BW96" s="83" t="s">
        <v>87</v>
      </c>
      <c r="BX96" s="83" t="s">
        <v>4</v>
      </c>
      <c r="CL96" s="83" t="s">
        <v>1</v>
      </c>
      <c r="CM96" s="83" t="s">
        <v>85</v>
      </c>
    </row>
    <row r="97" spans="1:91" s="6" customFormat="1" ht="16.5" customHeight="1">
      <c r="A97" s="74" t="s">
        <v>81</v>
      </c>
      <c r="B97" s="75"/>
      <c r="C97" s="76"/>
      <c r="D97" s="240" t="s">
        <v>88</v>
      </c>
      <c r="E97" s="240"/>
      <c r="F97" s="240"/>
      <c r="G97" s="240"/>
      <c r="H97" s="240"/>
      <c r="I97" s="77"/>
      <c r="J97" s="240" t="s">
        <v>89</v>
      </c>
      <c r="K97" s="240"/>
      <c r="L97" s="240"/>
      <c r="M97" s="240"/>
      <c r="N97" s="240"/>
      <c r="O97" s="240"/>
      <c r="P97" s="240"/>
      <c r="Q97" s="240"/>
      <c r="R97" s="240"/>
      <c r="S97" s="240"/>
      <c r="T97" s="240"/>
      <c r="U97" s="240"/>
      <c r="V97" s="240"/>
      <c r="W97" s="240"/>
      <c r="X97" s="240"/>
      <c r="Y97" s="240"/>
      <c r="Z97" s="240"/>
      <c r="AA97" s="240"/>
      <c r="AB97" s="240"/>
      <c r="AC97" s="240"/>
      <c r="AD97" s="240"/>
      <c r="AE97" s="240"/>
      <c r="AF97" s="240"/>
      <c r="AG97" s="203">
        <f>'3 - Rodinný pokoj - stavební'!J30</f>
        <v>0</v>
      </c>
      <c r="AH97" s="204"/>
      <c r="AI97" s="204"/>
      <c r="AJ97" s="204"/>
      <c r="AK97" s="204"/>
      <c r="AL97" s="204"/>
      <c r="AM97" s="204"/>
      <c r="AN97" s="203">
        <f t="shared" si="0"/>
        <v>0</v>
      </c>
      <c r="AO97" s="204"/>
      <c r="AP97" s="204"/>
      <c r="AQ97" s="78" t="s">
        <v>83</v>
      </c>
      <c r="AR97" s="75"/>
      <c r="AS97" s="79">
        <v>0</v>
      </c>
      <c r="AT97" s="80">
        <f t="shared" si="1"/>
        <v>0</v>
      </c>
      <c r="AU97" s="81">
        <f>'3 - Rodinný pokoj - stavební'!P129</f>
        <v>0</v>
      </c>
      <c r="AV97" s="80">
        <f>'3 - Rodinný pokoj - stavební'!J33</f>
        <v>0</v>
      </c>
      <c r="AW97" s="80">
        <f>'3 - Rodinný pokoj - stavební'!J34</f>
        <v>0</v>
      </c>
      <c r="AX97" s="80">
        <f>'3 - Rodinný pokoj - stavební'!J35</f>
        <v>0</v>
      </c>
      <c r="AY97" s="80">
        <f>'3 - Rodinný pokoj - stavební'!J36</f>
        <v>0</v>
      </c>
      <c r="AZ97" s="80">
        <f>'3 - Rodinný pokoj - stavební'!F33</f>
        <v>0</v>
      </c>
      <c r="BA97" s="80">
        <f>'3 - Rodinný pokoj - stavební'!F34</f>
        <v>0</v>
      </c>
      <c r="BB97" s="80">
        <f>'3 - Rodinný pokoj - stavební'!F35</f>
        <v>0</v>
      </c>
      <c r="BC97" s="80">
        <f>'3 - Rodinný pokoj - stavební'!F36</f>
        <v>0</v>
      </c>
      <c r="BD97" s="82">
        <f>'3 - Rodinný pokoj - stavební'!F37</f>
        <v>0</v>
      </c>
      <c r="BT97" s="83" t="s">
        <v>8</v>
      </c>
      <c r="BV97" s="83" t="s">
        <v>79</v>
      </c>
      <c r="BW97" s="83" t="s">
        <v>90</v>
      </c>
      <c r="BX97" s="83" t="s">
        <v>4</v>
      </c>
      <c r="CL97" s="83" t="s">
        <v>1</v>
      </c>
      <c r="CM97" s="83" t="s">
        <v>85</v>
      </c>
    </row>
    <row r="98" spans="1:91" s="6" customFormat="1" ht="16.5" customHeight="1">
      <c r="A98" s="74" t="s">
        <v>81</v>
      </c>
      <c r="B98" s="75"/>
      <c r="C98" s="76"/>
      <c r="D98" s="240" t="s">
        <v>91</v>
      </c>
      <c r="E98" s="240"/>
      <c r="F98" s="240"/>
      <c r="G98" s="240"/>
      <c r="H98" s="240"/>
      <c r="I98" s="77"/>
      <c r="J98" s="240" t="s">
        <v>92</v>
      </c>
      <c r="K98" s="240"/>
      <c r="L98" s="240"/>
      <c r="M98" s="240"/>
      <c r="N98" s="240"/>
      <c r="O98" s="240"/>
      <c r="P98" s="240"/>
      <c r="Q98" s="240"/>
      <c r="R98" s="240"/>
      <c r="S98" s="240"/>
      <c r="T98" s="240"/>
      <c r="U98" s="240"/>
      <c r="V98" s="240"/>
      <c r="W98" s="240"/>
      <c r="X98" s="240"/>
      <c r="Y98" s="240"/>
      <c r="Z98" s="240"/>
      <c r="AA98" s="240"/>
      <c r="AB98" s="240"/>
      <c r="AC98" s="240"/>
      <c r="AD98" s="240"/>
      <c r="AE98" s="240"/>
      <c r="AF98" s="240"/>
      <c r="AG98" s="203">
        <f>'4 - Rodinný pokoj - ZTI, UT'!J30</f>
        <v>0</v>
      </c>
      <c r="AH98" s="204"/>
      <c r="AI98" s="204"/>
      <c r="AJ98" s="204"/>
      <c r="AK98" s="204"/>
      <c r="AL98" s="204"/>
      <c r="AM98" s="204"/>
      <c r="AN98" s="203">
        <f t="shared" si="0"/>
        <v>0</v>
      </c>
      <c r="AO98" s="204"/>
      <c r="AP98" s="204"/>
      <c r="AQ98" s="78" t="s">
        <v>83</v>
      </c>
      <c r="AR98" s="75"/>
      <c r="AS98" s="79">
        <v>0</v>
      </c>
      <c r="AT98" s="80">
        <f t="shared" si="1"/>
        <v>0</v>
      </c>
      <c r="AU98" s="81">
        <f>'4 - Rodinný pokoj - ZTI, UT'!P123</f>
        <v>0</v>
      </c>
      <c r="AV98" s="80">
        <f>'4 - Rodinný pokoj - ZTI, UT'!J33</f>
        <v>0</v>
      </c>
      <c r="AW98" s="80">
        <f>'4 - Rodinný pokoj - ZTI, UT'!J34</f>
        <v>0</v>
      </c>
      <c r="AX98" s="80">
        <f>'4 - Rodinný pokoj - ZTI, UT'!J35</f>
        <v>0</v>
      </c>
      <c r="AY98" s="80">
        <f>'4 - Rodinný pokoj - ZTI, UT'!J36</f>
        <v>0</v>
      </c>
      <c r="AZ98" s="80">
        <f>'4 - Rodinný pokoj - ZTI, UT'!F33</f>
        <v>0</v>
      </c>
      <c r="BA98" s="80">
        <f>'4 - Rodinný pokoj - ZTI, UT'!F34</f>
        <v>0</v>
      </c>
      <c r="BB98" s="80">
        <f>'4 - Rodinný pokoj - ZTI, UT'!F35</f>
        <v>0</v>
      </c>
      <c r="BC98" s="80">
        <f>'4 - Rodinný pokoj - ZTI, UT'!F36</f>
        <v>0</v>
      </c>
      <c r="BD98" s="82">
        <f>'4 - Rodinný pokoj - ZTI, UT'!F37</f>
        <v>0</v>
      </c>
      <c r="BT98" s="83" t="s">
        <v>8</v>
      </c>
      <c r="BV98" s="83" t="s">
        <v>79</v>
      </c>
      <c r="BW98" s="83" t="s">
        <v>93</v>
      </c>
      <c r="BX98" s="83" t="s">
        <v>4</v>
      </c>
      <c r="CL98" s="83" t="s">
        <v>1</v>
      </c>
      <c r="CM98" s="83" t="s">
        <v>85</v>
      </c>
    </row>
    <row r="99" spans="1:91" s="6" customFormat="1" ht="16.5" customHeight="1">
      <c r="A99" s="74" t="s">
        <v>81</v>
      </c>
      <c r="B99" s="75"/>
      <c r="C99" s="76"/>
      <c r="D99" s="240" t="s">
        <v>94</v>
      </c>
      <c r="E99" s="240"/>
      <c r="F99" s="240"/>
      <c r="G99" s="240"/>
      <c r="H99" s="240"/>
      <c r="I99" s="77"/>
      <c r="J99" s="240" t="s">
        <v>95</v>
      </c>
      <c r="K99" s="240"/>
      <c r="L99" s="240"/>
      <c r="M99" s="240"/>
      <c r="N99" s="240"/>
      <c r="O99" s="240"/>
      <c r="P99" s="240"/>
      <c r="Q99" s="240"/>
      <c r="R99" s="240"/>
      <c r="S99" s="240"/>
      <c r="T99" s="240"/>
      <c r="U99" s="240"/>
      <c r="V99" s="240"/>
      <c r="W99" s="240"/>
      <c r="X99" s="240"/>
      <c r="Y99" s="240"/>
      <c r="Z99" s="240"/>
      <c r="AA99" s="240"/>
      <c r="AB99" s="240"/>
      <c r="AC99" s="240"/>
      <c r="AD99" s="240"/>
      <c r="AE99" s="240"/>
      <c r="AF99" s="240"/>
      <c r="AG99" s="203">
        <f>'5 - Mytí klecí - stavební'!J30</f>
        <v>0</v>
      </c>
      <c r="AH99" s="204"/>
      <c r="AI99" s="204"/>
      <c r="AJ99" s="204"/>
      <c r="AK99" s="204"/>
      <c r="AL99" s="204"/>
      <c r="AM99" s="204"/>
      <c r="AN99" s="203">
        <f t="shared" si="0"/>
        <v>0</v>
      </c>
      <c r="AO99" s="204"/>
      <c r="AP99" s="204"/>
      <c r="AQ99" s="78" t="s">
        <v>83</v>
      </c>
      <c r="AR99" s="75"/>
      <c r="AS99" s="79">
        <v>0</v>
      </c>
      <c r="AT99" s="80">
        <f t="shared" si="1"/>
        <v>0</v>
      </c>
      <c r="AU99" s="81">
        <f>'5 - Mytí klecí - stavební'!P130</f>
        <v>0</v>
      </c>
      <c r="AV99" s="80">
        <f>'5 - Mytí klecí - stavební'!J33</f>
        <v>0</v>
      </c>
      <c r="AW99" s="80">
        <f>'5 - Mytí klecí - stavební'!J34</f>
        <v>0</v>
      </c>
      <c r="AX99" s="80">
        <f>'5 - Mytí klecí - stavební'!J35</f>
        <v>0</v>
      </c>
      <c r="AY99" s="80">
        <f>'5 - Mytí klecí - stavební'!J36</f>
        <v>0</v>
      </c>
      <c r="AZ99" s="80">
        <f>'5 - Mytí klecí - stavební'!F33</f>
        <v>0</v>
      </c>
      <c r="BA99" s="80">
        <f>'5 - Mytí klecí - stavební'!F34</f>
        <v>0</v>
      </c>
      <c r="BB99" s="80">
        <f>'5 - Mytí klecí - stavební'!F35</f>
        <v>0</v>
      </c>
      <c r="BC99" s="80">
        <f>'5 - Mytí klecí - stavební'!F36</f>
        <v>0</v>
      </c>
      <c r="BD99" s="82">
        <f>'5 - Mytí klecí - stavební'!F37</f>
        <v>0</v>
      </c>
      <c r="BT99" s="83" t="s">
        <v>8</v>
      </c>
      <c r="BV99" s="83" t="s">
        <v>79</v>
      </c>
      <c r="BW99" s="83" t="s">
        <v>96</v>
      </c>
      <c r="BX99" s="83" t="s">
        <v>4</v>
      </c>
      <c r="CL99" s="83" t="s">
        <v>1</v>
      </c>
      <c r="CM99" s="83" t="s">
        <v>85</v>
      </c>
    </row>
    <row r="100" spans="1:91" s="6" customFormat="1" ht="16.5" customHeight="1">
      <c r="A100" s="74" t="s">
        <v>81</v>
      </c>
      <c r="B100" s="75"/>
      <c r="C100" s="76"/>
      <c r="D100" s="240" t="s">
        <v>97</v>
      </c>
      <c r="E100" s="240"/>
      <c r="F100" s="240"/>
      <c r="G100" s="240"/>
      <c r="H100" s="240"/>
      <c r="I100" s="77"/>
      <c r="J100" s="240" t="s">
        <v>98</v>
      </c>
      <c r="K100" s="240"/>
      <c r="L100" s="240"/>
      <c r="M100" s="240"/>
      <c r="N100" s="240"/>
      <c r="O100" s="240"/>
      <c r="P100" s="240"/>
      <c r="Q100" s="240"/>
      <c r="R100" s="240"/>
      <c r="S100" s="240"/>
      <c r="T100" s="240"/>
      <c r="U100" s="240"/>
      <c r="V100" s="240"/>
      <c r="W100" s="240"/>
      <c r="X100" s="240"/>
      <c r="Y100" s="240"/>
      <c r="Z100" s="240"/>
      <c r="AA100" s="240"/>
      <c r="AB100" s="240"/>
      <c r="AC100" s="240"/>
      <c r="AD100" s="240"/>
      <c r="AE100" s="240"/>
      <c r="AF100" s="240"/>
      <c r="AG100" s="203">
        <f>'6 - Mytí klecí - ZTI, VZT'!J30</f>
        <v>0</v>
      </c>
      <c r="AH100" s="204"/>
      <c r="AI100" s="204"/>
      <c r="AJ100" s="204"/>
      <c r="AK100" s="204"/>
      <c r="AL100" s="204"/>
      <c r="AM100" s="204"/>
      <c r="AN100" s="203">
        <f t="shared" si="0"/>
        <v>0</v>
      </c>
      <c r="AO100" s="204"/>
      <c r="AP100" s="204"/>
      <c r="AQ100" s="78" t="s">
        <v>83</v>
      </c>
      <c r="AR100" s="75"/>
      <c r="AS100" s="79">
        <v>0</v>
      </c>
      <c r="AT100" s="80">
        <f t="shared" si="1"/>
        <v>0</v>
      </c>
      <c r="AU100" s="81">
        <f>'6 - Mytí klecí - ZTI, VZT'!P125</f>
        <v>0</v>
      </c>
      <c r="AV100" s="80">
        <f>'6 - Mytí klecí - ZTI, VZT'!J33</f>
        <v>0</v>
      </c>
      <c r="AW100" s="80">
        <f>'6 - Mytí klecí - ZTI, VZT'!J34</f>
        <v>0</v>
      </c>
      <c r="AX100" s="80">
        <f>'6 - Mytí klecí - ZTI, VZT'!J35</f>
        <v>0</v>
      </c>
      <c r="AY100" s="80">
        <f>'6 - Mytí klecí - ZTI, VZT'!J36</f>
        <v>0</v>
      </c>
      <c r="AZ100" s="80">
        <f>'6 - Mytí klecí - ZTI, VZT'!F33</f>
        <v>0</v>
      </c>
      <c r="BA100" s="80">
        <f>'6 - Mytí klecí - ZTI, VZT'!F34</f>
        <v>0</v>
      </c>
      <c r="BB100" s="80">
        <f>'6 - Mytí klecí - ZTI, VZT'!F35</f>
        <v>0</v>
      </c>
      <c r="BC100" s="80">
        <f>'6 - Mytí klecí - ZTI, VZT'!F36</f>
        <v>0</v>
      </c>
      <c r="BD100" s="82">
        <f>'6 - Mytí klecí - ZTI, VZT'!F37</f>
        <v>0</v>
      </c>
      <c r="BT100" s="83" t="s">
        <v>8</v>
      </c>
      <c r="BV100" s="83" t="s">
        <v>79</v>
      </c>
      <c r="BW100" s="83" t="s">
        <v>99</v>
      </c>
      <c r="BX100" s="83" t="s">
        <v>4</v>
      </c>
      <c r="CL100" s="83" t="s">
        <v>1</v>
      </c>
      <c r="CM100" s="83" t="s">
        <v>85</v>
      </c>
    </row>
    <row r="101" spans="1:91" s="6" customFormat="1" ht="16.5" customHeight="1">
      <c r="A101" s="74" t="s">
        <v>81</v>
      </c>
      <c r="B101" s="75"/>
      <c r="C101" s="76"/>
      <c r="D101" s="240" t="s">
        <v>100</v>
      </c>
      <c r="E101" s="240"/>
      <c r="F101" s="240"/>
      <c r="G101" s="240"/>
      <c r="H101" s="240"/>
      <c r="I101" s="77"/>
      <c r="J101" s="240" t="s">
        <v>101</v>
      </c>
      <c r="K101" s="240"/>
      <c r="L101" s="240"/>
      <c r="M101" s="240"/>
      <c r="N101" s="240"/>
      <c r="O101" s="240"/>
      <c r="P101" s="240"/>
      <c r="Q101" s="240"/>
      <c r="R101" s="240"/>
      <c r="S101" s="240"/>
      <c r="T101" s="240"/>
      <c r="U101" s="240"/>
      <c r="V101" s="240"/>
      <c r="W101" s="240"/>
      <c r="X101" s="240"/>
      <c r="Y101" s="240"/>
      <c r="Z101" s="240"/>
      <c r="AA101" s="240"/>
      <c r="AB101" s="240"/>
      <c r="AC101" s="240"/>
      <c r="AD101" s="240"/>
      <c r="AE101" s="240"/>
      <c r="AF101" s="240"/>
      <c r="AG101" s="203">
        <f>'7 - Fototerapie - dodávka...'!J30</f>
        <v>0</v>
      </c>
      <c r="AH101" s="204"/>
      <c r="AI101" s="204"/>
      <c r="AJ101" s="204"/>
      <c r="AK101" s="204"/>
      <c r="AL101" s="204"/>
      <c r="AM101" s="204"/>
      <c r="AN101" s="203">
        <f t="shared" si="0"/>
        <v>0</v>
      </c>
      <c r="AO101" s="204"/>
      <c r="AP101" s="204"/>
      <c r="AQ101" s="78" t="s">
        <v>83</v>
      </c>
      <c r="AR101" s="75"/>
      <c r="AS101" s="79">
        <v>0</v>
      </c>
      <c r="AT101" s="80">
        <f t="shared" si="1"/>
        <v>0</v>
      </c>
      <c r="AU101" s="81">
        <f>'7 - Fototerapie - dodávka...'!P120</f>
        <v>0</v>
      </c>
      <c r="AV101" s="80">
        <f>'7 - Fototerapie - dodávka...'!J33</f>
        <v>0</v>
      </c>
      <c r="AW101" s="80">
        <f>'7 - Fototerapie - dodávka...'!J34</f>
        <v>0</v>
      </c>
      <c r="AX101" s="80">
        <f>'7 - Fototerapie - dodávka...'!J35</f>
        <v>0</v>
      </c>
      <c r="AY101" s="80">
        <f>'7 - Fototerapie - dodávka...'!J36</f>
        <v>0</v>
      </c>
      <c r="AZ101" s="80">
        <f>'7 - Fototerapie - dodávka...'!F33</f>
        <v>0</v>
      </c>
      <c r="BA101" s="80">
        <f>'7 - Fototerapie - dodávka...'!F34</f>
        <v>0</v>
      </c>
      <c r="BB101" s="80">
        <f>'7 - Fototerapie - dodávka...'!F35</f>
        <v>0</v>
      </c>
      <c r="BC101" s="80">
        <f>'7 - Fototerapie - dodávka...'!F36</f>
        <v>0</v>
      </c>
      <c r="BD101" s="82">
        <f>'7 - Fototerapie - dodávka...'!F37</f>
        <v>0</v>
      </c>
      <c r="BT101" s="83" t="s">
        <v>8</v>
      </c>
      <c r="BV101" s="83" t="s">
        <v>79</v>
      </c>
      <c r="BW101" s="83" t="s">
        <v>102</v>
      </c>
      <c r="BX101" s="83" t="s">
        <v>4</v>
      </c>
      <c r="CL101" s="83" t="s">
        <v>1</v>
      </c>
      <c r="CM101" s="83" t="s">
        <v>85</v>
      </c>
    </row>
    <row r="102" spans="1:91" s="6" customFormat="1" ht="16.5" customHeight="1">
      <c r="A102" s="74" t="s">
        <v>81</v>
      </c>
      <c r="B102" s="75"/>
      <c r="C102" s="76"/>
      <c r="D102" s="240" t="s">
        <v>103</v>
      </c>
      <c r="E102" s="240"/>
      <c r="F102" s="240"/>
      <c r="G102" s="240"/>
      <c r="H102" s="240"/>
      <c r="I102" s="77"/>
      <c r="J102" s="240" t="s">
        <v>104</v>
      </c>
      <c r="K102" s="240"/>
      <c r="L102" s="240"/>
      <c r="M102" s="240"/>
      <c r="N102" s="240"/>
      <c r="O102" s="240"/>
      <c r="P102" s="240"/>
      <c r="Q102" s="240"/>
      <c r="R102" s="240"/>
      <c r="S102" s="240"/>
      <c r="T102" s="240"/>
      <c r="U102" s="240"/>
      <c r="V102" s="240"/>
      <c r="W102" s="240"/>
      <c r="X102" s="240"/>
      <c r="Y102" s="240"/>
      <c r="Z102" s="240"/>
      <c r="AA102" s="240"/>
      <c r="AB102" s="240"/>
      <c r="AC102" s="240"/>
      <c r="AD102" s="240"/>
      <c r="AE102" s="240"/>
      <c r="AF102" s="240"/>
      <c r="AG102" s="203">
        <f>'8 - Rodinný pokoj - dodáv...'!J30</f>
        <v>0</v>
      </c>
      <c r="AH102" s="204"/>
      <c r="AI102" s="204"/>
      <c r="AJ102" s="204"/>
      <c r="AK102" s="204"/>
      <c r="AL102" s="204"/>
      <c r="AM102" s="204"/>
      <c r="AN102" s="203">
        <f t="shared" si="0"/>
        <v>0</v>
      </c>
      <c r="AO102" s="204"/>
      <c r="AP102" s="204"/>
      <c r="AQ102" s="78" t="s">
        <v>83</v>
      </c>
      <c r="AR102" s="75"/>
      <c r="AS102" s="79">
        <v>0</v>
      </c>
      <c r="AT102" s="80">
        <f t="shared" si="1"/>
        <v>0</v>
      </c>
      <c r="AU102" s="81">
        <f>'8 - Rodinný pokoj - dodáv...'!P119</f>
        <v>0</v>
      </c>
      <c r="AV102" s="80">
        <f>'8 - Rodinný pokoj - dodáv...'!J33</f>
        <v>0</v>
      </c>
      <c r="AW102" s="80">
        <f>'8 - Rodinný pokoj - dodáv...'!J34</f>
        <v>0</v>
      </c>
      <c r="AX102" s="80">
        <f>'8 - Rodinný pokoj - dodáv...'!J35</f>
        <v>0</v>
      </c>
      <c r="AY102" s="80">
        <f>'8 - Rodinný pokoj - dodáv...'!J36</f>
        <v>0</v>
      </c>
      <c r="AZ102" s="80">
        <f>'8 - Rodinný pokoj - dodáv...'!F33</f>
        <v>0</v>
      </c>
      <c r="BA102" s="80">
        <f>'8 - Rodinný pokoj - dodáv...'!F34</f>
        <v>0</v>
      </c>
      <c r="BB102" s="80">
        <f>'8 - Rodinný pokoj - dodáv...'!F35</f>
        <v>0</v>
      </c>
      <c r="BC102" s="80">
        <f>'8 - Rodinný pokoj - dodáv...'!F36</f>
        <v>0</v>
      </c>
      <c r="BD102" s="82">
        <f>'8 - Rodinný pokoj - dodáv...'!F37</f>
        <v>0</v>
      </c>
      <c r="BT102" s="83" t="s">
        <v>8</v>
      </c>
      <c r="BV102" s="83" t="s">
        <v>79</v>
      </c>
      <c r="BW102" s="83" t="s">
        <v>105</v>
      </c>
      <c r="BX102" s="83" t="s">
        <v>4</v>
      </c>
      <c r="CL102" s="83" t="s">
        <v>1</v>
      </c>
      <c r="CM102" s="83" t="s">
        <v>85</v>
      </c>
    </row>
    <row r="103" spans="1:91" s="6" customFormat="1" ht="16.5" customHeight="1">
      <c r="A103" s="74" t="s">
        <v>81</v>
      </c>
      <c r="B103" s="75"/>
      <c r="C103" s="76"/>
      <c r="D103" s="240" t="s">
        <v>106</v>
      </c>
      <c r="E103" s="240"/>
      <c r="F103" s="240"/>
      <c r="G103" s="240"/>
      <c r="H103" s="240"/>
      <c r="I103" s="77"/>
      <c r="J103" s="240" t="s">
        <v>107</v>
      </c>
      <c r="K103" s="240"/>
      <c r="L103" s="240"/>
      <c r="M103" s="240"/>
      <c r="N103" s="240"/>
      <c r="O103" s="240"/>
      <c r="P103" s="240"/>
      <c r="Q103" s="240"/>
      <c r="R103" s="240"/>
      <c r="S103" s="240"/>
      <c r="T103" s="240"/>
      <c r="U103" s="240"/>
      <c r="V103" s="240"/>
      <c r="W103" s="240"/>
      <c r="X103" s="240"/>
      <c r="Y103" s="240"/>
      <c r="Z103" s="240"/>
      <c r="AA103" s="240"/>
      <c r="AB103" s="240"/>
      <c r="AC103" s="240"/>
      <c r="AD103" s="240"/>
      <c r="AE103" s="240"/>
      <c r="AF103" s="240"/>
      <c r="AG103" s="203">
        <f>'9 - Mytí klecí - dodávka ...'!J30</f>
        <v>0</v>
      </c>
      <c r="AH103" s="204"/>
      <c r="AI103" s="204"/>
      <c r="AJ103" s="204"/>
      <c r="AK103" s="204"/>
      <c r="AL103" s="204"/>
      <c r="AM103" s="204"/>
      <c r="AN103" s="203">
        <f t="shared" si="0"/>
        <v>0</v>
      </c>
      <c r="AO103" s="204"/>
      <c r="AP103" s="204"/>
      <c r="AQ103" s="78" t="s">
        <v>83</v>
      </c>
      <c r="AR103" s="75"/>
      <c r="AS103" s="79">
        <v>0</v>
      </c>
      <c r="AT103" s="80">
        <f t="shared" si="1"/>
        <v>0</v>
      </c>
      <c r="AU103" s="81">
        <f>'9 - Mytí klecí - dodávka ...'!P119</f>
        <v>0</v>
      </c>
      <c r="AV103" s="80">
        <f>'9 - Mytí klecí - dodávka ...'!J33</f>
        <v>0</v>
      </c>
      <c r="AW103" s="80">
        <f>'9 - Mytí klecí - dodávka ...'!J34</f>
        <v>0</v>
      </c>
      <c r="AX103" s="80">
        <f>'9 - Mytí klecí - dodávka ...'!J35</f>
        <v>0</v>
      </c>
      <c r="AY103" s="80">
        <f>'9 - Mytí klecí - dodávka ...'!J36</f>
        <v>0</v>
      </c>
      <c r="AZ103" s="80">
        <f>'9 - Mytí klecí - dodávka ...'!F33</f>
        <v>0</v>
      </c>
      <c r="BA103" s="80">
        <f>'9 - Mytí klecí - dodávka ...'!F34</f>
        <v>0</v>
      </c>
      <c r="BB103" s="80">
        <f>'9 - Mytí klecí - dodávka ...'!F35</f>
        <v>0</v>
      </c>
      <c r="BC103" s="80">
        <f>'9 - Mytí klecí - dodávka ...'!F36</f>
        <v>0</v>
      </c>
      <c r="BD103" s="82">
        <f>'9 - Mytí klecí - dodávka ...'!F37</f>
        <v>0</v>
      </c>
      <c r="BT103" s="83" t="s">
        <v>8</v>
      </c>
      <c r="BV103" s="83" t="s">
        <v>79</v>
      </c>
      <c r="BW103" s="83" t="s">
        <v>108</v>
      </c>
      <c r="BX103" s="83" t="s">
        <v>4</v>
      </c>
      <c r="CL103" s="83" t="s">
        <v>1</v>
      </c>
      <c r="CM103" s="83" t="s">
        <v>85</v>
      </c>
    </row>
    <row r="104" spans="1:91" s="6" customFormat="1" ht="16.5" customHeight="1">
      <c r="A104" s="74" t="s">
        <v>81</v>
      </c>
      <c r="B104" s="75"/>
      <c r="C104" s="76"/>
      <c r="D104" s="240" t="s">
        <v>109</v>
      </c>
      <c r="E104" s="240"/>
      <c r="F104" s="240"/>
      <c r="G104" s="240"/>
      <c r="H104" s="240"/>
      <c r="I104" s="77"/>
      <c r="J104" s="240" t="s">
        <v>110</v>
      </c>
      <c r="K104" s="240"/>
      <c r="L104" s="240"/>
      <c r="M104" s="240"/>
      <c r="N104" s="240"/>
      <c r="O104" s="240"/>
      <c r="P104" s="240"/>
      <c r="Q104" s="240"/>
      <c r="R104" s="240"/>
      <c r="S104" s="240"/>
      <c r="T104" s="240"/>
      <c r="U104" s="240"/>
      <c r="V104" s="240"/>
      <c r="W104" s="240"/>
      <c r="X104" s="240"/>
      <c r="Y104" s="240"/>
      <c r="Z104" s="240"/>
      <c r="AA104" s="240"/>
      <c r="AB104" s="240"/>
      <c r="AC104" s="240"/>
      <c r="AD104" s="240"/>
      <c r="AE104" s="240"/>
      <c r="AF104" s="240"/>
      <c r="AG104" s="203">
        <f>'99 - Vedlejší náklady'!J30</f>
        <v>0</v>
      </c>
      <c r="AH104" s="204"/>
      <c r="AI104" s="204"/>
      <c r="AJ104" s="204"/>
      <c r="AK104" s="204"/>
      <c r="AL104" s="204"/>
      <c r="AM104" s="204"/>
      <c r="AN104" s="203">
        <f t="shared" si="0"/>
        <v>0</v>
      </c>
      <c r="AO104" s="204"/>
      <c r="AP104" s="204"/>
      <c r="AQ104" s="78" t="s">
        <v>83</v>
      </c>
      <c r="AR104" s="75"/>
      <c r="AS104" s="84">
        <v>0</v>
      </c>
      <c r="AT104" s="85">
        <f t="shared" si="1"/>
        <v>0</v>
      </c>
      <c r="AU104" s="86" t="e">
        <f>'99 - Vedlejší náklady'!P121</f>
        <v>#REF!</v>
      </c>
      <c r="AV104" s="85">
        <f>'99 - Vedlejší náklady'!J33</f>
        <v>0</v>
      </c>
      <c r="AW104" s="85">
        <f>'99 - Vedlejší náklady'!J34</f>
        <v>0</v>
      </c>
      <c r="AX104" s="85">
        <f>'99 - Vedlejší náklady'!J35</f>
        <v>0</v>
      </c>
      <c r="AY104" s="85">
        <f>'99 - Vedlejší náklady'!J36</f>
        <v>0</v>
      </c>
      <c r="AZ104" s="85">
        <f>'99 - Vedlejší náklady'!F33</f>
        <v>0</v>
      </c>
      <c r="BA104" s="85">
        <f>'99 - Vedlejší náklady'!F34</f>
        <v>0</v>
      </c>
      <c r="BB104" s="85">
        <f>'99 - Vedlejší náklady'!F35</f>
        <v>0</v>
      </c>
      <c r="BC104" s="85">
        <f>'99 - Vedlejší náklady'!F36</f>
        <v>0</v>
      </c>
      <c r="BD104" s="87">
        <f>'99 - Vedlejší náklady'!F37</f>
        <v>0</v>
      </c>
      <c r="BT104" s="83" t="s">
        <v>8</v>
      </c>
      <c r="BV104" s="83" t="s">
        <v>79</v>
      </c>
      <c r="BW104" s="83" t="s">
        <v>111</v>
      </c>
      <c r="BX104" s="83" t="s">
        <v>4</v>
      </c>
      <c r="CL104" s="83" t="s">
        <v>1</v>
      </c>
      <c r="CM104" s="83" t="s">
        <v>85</v>
      </c>
    </row>
    <row r="105" spans="1:91" s="1" customFormat="1" ht="30" customHeight="1">
      <c r="B105" s="32"/>
      <c r="AR105" s="32"/>
    </row>
    <row r="106" spans="1:91" s="1" customFormat="1" ht="6.95" customHeight="1">
      <c r="B106" s="44"/>
      <c r="C106" s="45"/>
      <c r="D106" s="45"/>
      <c r="E106" s="45"/>
      <c r="F106" s="45"/>
      <c r="G106" s="45"/>
      <c r="H106" s="45"/>
      <c r="I106" s="45"/>
      <c r="J106" s="45"/>
      <c r="K106" s="45"/>
      <c r="L106" s="45"/>
      <c r="M106" s="45"/>
      <c r="N106" s="45"/>
      <c r="O106" s="45"/>
      <c r="P106" s="45"/>
      <c r="Q106" s="45"/>
      <c r="R106" s="45"/>
      <c r="S106" s="45"/>
      <c r="T106" s="45"/>
      <c r="U106" s="45"/>
      <c r="V106" s="45"/>
      <c r="W106" s="45"/>
      <c r="X106" s="45"/>
      <c r="Y106" s="45"/>
      <c r="Z106" s="45"/>
      <c r="AA106" s="45"/>
      <c r="AB106" s="45"/>
      <c r="AC106" s="45"/>
      <c r="AD106" s="45"/>
      <c r="AE106" s="45"/>
      <c r="AF106" s="45"/>
      <c r="AG106" s="45"/>
      <c r="AH106" s="45"/>
      <c r="AI106" s="45"/>
      <c r="AJ106" s="45"/>
      <c r="AK106" s="45"/>
      <c r="AL106" s="45"/>
      <c r="AM106" s="45"/>
      <c r="AN106" s="45"/>
      <c r="AO106" s="45"/>
      <c r="AP106" s="45"/>
      <c r="AQ106" s="45"/>
      <c r="AR106" s="32"/>
    </row>
  </sheetData>
  <mergeCells count="78">
    <mergeCell ref="D104:H104"/>
    <mergeCell ref="I92:AF92"/>
    <mergeCell ref="J101:AF101"/>
    <mergeCell ref="J100:AF100"/>
    <mergeCell ref="J102:AF102"/>
    <mergeCell ref="J103:AF103"/>
    <mergeCell ref="J99:AF99"/>
    <mergeCell ref="J97:AF97"/>
    <mergeCell ref="J98:AF98"/>
    <mergeCell ref="J104:AF104"/>
    <mergeCell ref="J96:AF96"/>
    <mergeCell ref="J95:AF95"/>
    <mergeCell ref="C92:G92"/>
    <mergeCell ref="D101:H101"/>
    <mergeCell ref="D98:H98"/>
    <mergeCell ref="D95:H95"/>
    <mergeCell ref="AK30:AO30"/>
    <mergeCell ref="L30:P30"/>
    <mergeCell ref="W30:AE30"/>
    <mergeCell ref="D102:H102"/>
    <mergeCell ref="D103:H103"/>
    <mergeCell ref="D99:H99"/>
    <mergeCell ref="D100:H100"/>
    <mergeCell ref="D96:H96"/>
    <mergeCell ref="D97:H97"/>
    <mergeCell ref="L28:P28"/>
    <mergeCell ref="W28:AE28"/>
    <mergeCell ref="AK28:AO28"/>
    <mergeCell ref="W29:AE29"/>
    <mergeCell ref="L29:P29"/>
    <mergeCell ref="AK29:AO29"/>
    <mergeCell ref="K5:AJ5"/>
    <mergeCell ref="K6:AJ6"/>
    <mergeCell ref="E14:AJ14"/>
    <mergeCell ref="E23:AN23"/>
    <mergeCell ref="AK26:AO26"/>
    <mergeCell ref="L33:P33"/>
    <mergeCell ref="W33:AE33"/>
    <mergeCell ref="AK35:AO35"/>
    <mergeCell ref="X35:AB35"/>
    <mergeCell ref="L31:P31"/>
    <mergeCell ref="W31:AE31"/>
    <mergeCell ref="AK31:AO31"/>
    <mergeCell ref="AK32:AO32"/>
    <mergeCell ref="L32:P32"/>
    <mergeCell ref="W32:AE32"/>
    <mergeCell ref="AR2:BE2"/>
    <mergeCell ref="AG103:AM103"/>
    <mergeCell ref="AG102:AM102"/>
    <mergeCell ref="AG92:AM92"/>
    <mergeCell ref="AG100:AM100"/>
    <mergeCell ref="AG95:AM95"/>
    <mergeCell ref="AG99:AM99"/>
    <mergeCell ref="AG101:AM101"/>
    <mergeCell ref="AG97:AM97"/>
    <mergeCell ref="AN95:AP95"/>
    <mergeCell ref="AS89:AT91"/>
    <mergeCell ref="AG94:AM94"/>
    <mergeCell ref="AN94:AP94"/>
    <mergeCell ref="AK33:AO33"/>
    <mergeCell ref="L85:AJ85"/>
    <mergeCell ref="BE5:BE34"/>
    <mergeCell ref="AG104:AM104"/>
    <mergeCell ref="AG96:AM96"/>
    <mergeCell ref="AG98:AM98"/>
    <mergeCell ref="AM87:AN87"/>
    <mergeCell ref="AM89:AP89"/>
    <mergeCell ref="AM90:AP90"/>
    <mergeCell ref="AN104:AP104"/>
    <mergeCell ref="AN103:AP103"/>
    <mergeCell ref="AN97:AP97"/>
    <mergeCell ref="AN92:AP92"/>
    <mergeCell ref="AN102:AP102"/>
    <mergeCell ref="AN101:AP101"/>
    <mergeCell ref="AN96:AP96"/>
    <mergeCell ref="AN100:AP100"/>
    <mergeCell ref="AN98:AP98"/>
    <mergeCell ref="AN99:AP99"/>
  </mergeCells>
  <hyperlinks>
    <hyperlink ref="A95" location="'1 - Fototerapie - stavební'!C2" display="/" xr:uid="{00000000-0004-0000-0000-000000000000}"/>
    <hyperlink ref="A96" location="'2 - Fototerapie - ZTI, UT...'!C2" display="/" xr:uid="{00000000-0004-0000-0000-000001000000}"/>
    <hyperlink ref="A97" location="'3 - Rodinný pokoj - stavební'!C2" display="/" xr:uid="{00000000-0004-0000-0000-000002000000}"/>
    <hyperlink ref="A98" location="'4 - Rodinný pokoj - ZTI, UT'!C2" display="/" xr:uid="{00000000-0004-0000-0000-000003000000}"/>
    <hyperlink ref="A99" location="'5 - Mytí klecí - stavební'!C2" display="/" xr:uid="{00000000-0004-0000-0000-000004000000}"/>
    <hyperlink ref="A100" location="'6 - Mytí klecí - ZTI, VZT'!C2" display="/" xr:uid="{00000000-0004-0000-0000-000005000000}"/>
    <hyperlink ref="A101" location="'7 - Fototerapie - dodávka...'!C2" display="/" xr:uid="{00000000-0004-0000-0000-000006000000}"/>
    <hyperlink ref="A102" location="'8 - Rodinný pokoj - dodáv...'!C2" display="/" xr:uid="{00000000-0004-0000-0000-000007000000}"/>
    <hyperlink ref="A103" location="'9 - Mytí klecí - dodávka ...'!C2" display="/" xr:uid="{00000000-0004-0000-0000-000008000000}"/>
    <hyperlink ref="A104" location="'99 - Vedlejší náklady'!C2" display="/" xr:uid="{00000000-0004-0000-0000-000009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2:BM161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1" t="s">
        <v>5</v>
      </c>
      <c r="M2" s="212"/>
      <c r="N2" s="212"/>
      <c r="O2" s="212"/>
      <c r="P2" s="212"/>
      <c r="Q2" s="212"/>
      <c r="R2" s="212"/>
      <c r="S2" s="212"/>
      <c r="T2" s="212"/>
      <c r="U2" s="212"/>
      <c r="V2" s="212"/>
      <c r="AT2" s="17" t="s">
        <v>108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4.95" customHeight="1">
      <c r="B4" s="20"/>
      <c r="D4" s="21" t="s">
        <v>118</v>
      </c>
      <c r="L4" s="20"/>
      <c r="M4" s="89" t="s">
        <v>11</v>
      </c>
      <c r="AT4" s="17" t="s">
        <v>3</v>
      </c>
    </row>
    <row r="5" spans="2:46" ht="6.95" customHeight="1">
      <c r="B5" s="20"/>
      <c r="L5" s="20"/>
    </row>
    <row r="6" spans="2:46" ht="12" customHeight="1">
      <c r="B6" s="20"/>
      <c r="D6" s="27" t="s">
        <v>17</v>
      </c>
      <c r="L6" s="20"/>
    </row>
    <row r="7" spans="2:46" ht="26.25" customHeight="1">
      <c r="B7" s="20"/>
      <c r="E7" s="243" t="str">
        <f>'Rekapitulace stavby'!K6</f>
        <v>NPK a.s., Pardubická nemocnice - fototerapie, rodinný pokoj, mytí klecí</v>
      </c>
      <c r="F7" s="244"/>
      <c r="G7" s="244"/>
      <c r="H7" s="244"/>
      <c r="L7" s="20"/>
    </row>
    <row r="8" spans="2:46" s="1" customFormat="1" ht="12" customHeight="1">
      <c r="B8" s="32"/>
      <c r="D8" s="27" t="s">
        <v>131</v>
      </c>
      <c r="L8" s="32"/>
    </row>
    <row r="9" spans="2:46" s="1" customFormat="1" ht="16.5" customHeight="1">
      <c r="B9" s="32"/>
      <c r="E9" s="227" t="s">
        <v>1511</v>
      </c>
      <c r="F9" s="242"/>
      <c r="G9" s="242"/>
      <c r="H9" s="242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19</v>
      </c>
      <c r="F11" s="25" t="s">
        <v>1</v>
      </c>
      <c r="I11" s="27" t="s">
        <v>20</v>
      </c>
      <c r="J11" s="25" t="s">
        <v>1</v>
      </c>
      <c r="L11" s="32"/>
    </row>
    <row r="12" spans="2:46" s="1" customFormat="1" ht="12" customHeight="1">
      <c r="B12" s="32"/>
      <c r="D12" s="27" t="s">
        <v>21</v>
      </c>
      <c r="F12" s="25" t="s">
        <v>697</v>
      </c>
      <c r="I12" s="27" t="s">
        <v>23</v>
      </c>
      <c r="J12" s="52" t="str">
        <f>'Rekapitulace stavby'!AN8</f>
        <v>8. 10. 2025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25</v>
      </c>
      <c r="I14" s="27" t="s">
        <v>26</v>
      </c>
      <c r="J14" s="25" t="str">
        <f>IF('Rekapitulace stavby'!AN10="","",'Rekapitulace stavby'!AN10)</f>
        <v/>
      </c>
      <c r="L14" s="32"/>
    </row>
    <row r="15" spans="2:46" s="1" customFormat="1" ht="18" customHeight="1">
      <c r="B15" s="32"/>
      <c r="E15" s="25" t="str">
        <f>IF('Rekapitulace stavby'!E11="","",'Rekapitulace stavby'!E11)</f>
        <v>Nemocnice Pardubického kraje a.s., Kyjevská 44</v>
      </c>
      <c r="I15" s="27" t="s">
        <v>28</v>
      </c>
      <c r="J15" s="25" t="str">
        <f>IF('Rekapitulace stavby'!AN11="","",'Rekapitulace stavby'!AN11)</f>
        <v/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29</v>
      </c>
      <c r="I17" s="27" t="s">
        <v>26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45" t="str">
        <f>'Rekapitulace stavby'!E14</f>
        <v>Vyplň údaj</v>
      </c>
      <c r="F18" s="232"/>
      <c r="G18" s="232"/>
      <c r="H18" s="232"/>
      <c r="I18" s="27" t="s">
        <v>28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31</v>
      </c>
      <c r="I20" s="27" t="s">
        <v>26</v>
      </c>
      <c r="J20" s="25" t="str">
        <f>IF('Rekapitulace stavby'!AN16="","",'Rekapitulace stavby'!AN16)</f>
        <v/>
      </c>
      <c r="L20" s="32"/>
    </row>
    <row r="21" spans="2:12" s="1" customFormat="1" ht="18" customHeight="1">
      <c r="B21" s="32"/>
      <c r="E21" s="25" t="str">
        <f>IF('Rekapitulace stavby'!E17="","",'Rekapitulace stavby'!E17)</f>
        <v>Projekce CZ s.r.o., Tovární 290, Chrudim</v>
      </c>
      <c r="I21" s="27" t="s">
        <v>28</v>
      </c>
      <c r="J21" s="25" t="str">
        <f>IF('Rekapitulace stavby'!AN17="","",'Rekapitulace stavby'!AN17)</f>
        <v/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34</v>
      </c>
      <c r="I23" s="27" t="s">
        <v>26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>ing. V. Švehla</v>
      </c>
      <c r="I24" s="27" t="s">
        <v>28</v>
      </c>
      <c r="J24" s="25" t="str">
        <f>IF('Rekapitulace stavby'!AN20="","",'Rekapitulace stavby'!AN20)</f>
        <v/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36</v>
      </c>
      <c r="L26" s="32"/>
    </row>
    <row r="27" spans="2:12" s="7" customFormat="1" ht="16.5" customHeight="1">
      <c r="B27" s="90"/>
      <c r="E27" s="236" t="s">
        <v>1</v>
      </c>
      <c r="F27" s="236"/>
      <c r="G27" s="236"/>
      <c r="H27" s="236"/>
      <c r="L27" s="90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1" t="s">
        <v>37</v>
      </c>
      <c r="J30" s="66">
        <f>ROUND(J119, 0)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39</v>
      </c>
      <c r="I32" s="35" t="s">
        <v>38</v>
      </c>
      <c r="J32" s="35" t="s">
        <v>40</v>
      </c>
      <c r="L32" s="32"/>
    </row>
    <row r="33" spans="2:12" s="1" customFormat="1" ht="14.45" customHeight="1">
      <c r="B33" s="32"/>
      <c r="D33" s="55" t="s">
        <v>41</v>
      </c>
      <c r="E33" s="27" t="s">
        <v>42</v>
      </c>
      <c r="F33" s="92">
        <f>ROUND((SUM(BE119:BE160)),  0)</f>
        <v>0</v>
      </c>
      <c r="I33" s="93">
        <v>0.21</v>
      </c>
      <c r="J33" s="92">
        <f>ROUND(((SUM(BE119:BE160))*I33),  0)</f>
        <v>0</v>
      </c>
      <c r="L33" s="32"/>
    </row>
    <row r="34" spans="2:12" s="1" customFormat="1" ht="14.45" customHeight="1">
      <c r="B34" s="32"/>
      <c r="E34" s="27" t="s">
        <v>43</v>
      </c>
      <c r="F34" s="92">
        <f>ROUND((SUM(BF119:BF160)),  0)</f>
        <v>0</v>
      </c>
      <c r="I34" s="93">
        <v>0.12</v>
      </c>
      <c r="J34" s="92">
        <f>ROUND(((SUM(BF119:BF160))*I34),  0)</f>
        <v>0</v>
      </c>
      <c r="L34" s="32"/>
    </row>
    <row r="35" spans="2:12" s="1" customFormat="1" ht="14.45" hidden="1" customHeight="1">
      <c r="B35" s="32"/>
      <c r="E35" s="27" t="s">
        <v>44</v>
      </c>
      <c r="F35" s="92">
        <f>ROUND((SUM(BG119:BG160)),  0)</f>
        <v>0</v>
      </c>
      <c r="I35" s="93">
        <v>0.21</v>
      </c>
      <c r="J35" s="92">
        <f>0</f>
        <v>0</v>
      </c>
      <c r="L35" s="32"/>
    </row>
    <row r="36" spans="2:12" s="1" customFormat="1" ht="14.45" hidden="1" customHeight="1">
      <c r="B36" s="32"/>
      <c r="E36" s="27" t="s">
        <v>45</v>
      </c>
      <c r="F36" s="92">
        <f>ROUND((SUM(BH119:BH160)),  0)</f>
        <v>0</v>
      </c>
      <c r="I36" s="93">
        <v>0.12</v>
      </c>
      <c r="J36" s="92">
        <f>0</f>
        <v>0</v>
      </c>
      <c r="L36" s="32"/>
    </row>
    <row r="37" spans="2:12" s="1" customFormat="1" ht="14.45" hidden="1" customHeight="1">
      <c r="B37" s="32"/>
      <c r="E37" s="27" t="s">
        <v>46</v>
      </c>
      <c r="F37" s="92">
        <f>ROUND((SUM(BI119:BI160)),  0)</f>
        <v>0</v>
      </c>
      <c r="I37" s="93">
        <v>0</v>
      </c>
      <c r="J37" s="92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4"/>
      <c r="D39" s="95" t="s">
        <v>47</v>
      </c>
      <c r="E39" s="57"/>
      <c r="F39" s="57"/>
      <c r="G39" s="96" t="s">
        <v>48</v>
      </c>
      <c r="H39" s="97" t="s">
        <v>49</v>
      </c>
      <c r="I39" s="57"/>
      <c r="J39" s="98">
        <f>SUM(J30:J37)</f>
        <v>0</v>
      </c>
      <c r="K39" s="99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50</v>
      </c>
      <c r="E50" s="42"/>
      <c r="F50" s="42"/>
      <c r="G50" s="41" t="s">
        <v>51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2"/>
      <c r="D61" s="43" t="s">
        <v>52</v>
      </c>
      <c r="E61" s="34"/>
      <c r="F61" s="100" t="s">
        <v>53</v>
      </c>
      <c r="G61" s="43" t="s">
        <v>52</v>
      </c>
      <c r="H61" s="34"/>
      <c r="I61" s="34"/>
      <c r="J61" s="101" t="s">
        <v>53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2"/>
      <c r="D65" s="41" t="s">
        <v>54</v>
      </c>
      <c r="E65" s="42"/>
      <c r="F65" s="42"/>
      <c r="G65" s="41" t="s">
        <v>55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2"/>
      <c r="D76" s="43" t="s">
        <v>52</v>
      </c>
      <c r="E76" s="34"/>
      <c r="F76" s="100" t="s">
        <v>53</v>
      </c>
      <c r="G76" s="43" t="s">
        <v>52</v>
      </c>
      <c r="H76" s="34"/>
      <c r="I76" s="34"/>
      <c r="J76" s="101" t="s">
        <v>53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136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17</v>
      </c>
      <c r="L84" s="32"/>
    </row>
    <row r="85" spans="2:47" s="1" customFormat="1" ht="26.25" customHeight="1">
      <c r="B85" s="32"/>
      <c r="E85" s="243" t="str">
        <f>E7</f>
        <v>NPK a.s., Pardubická nemocnice - fototerapie, rodinný pokoj, mytí klecí</v>
      </c>
      <c r="F85" s="244"/>
      <c r="G85" s="244"/>
      <c r="H85" s="244"/>
      <c r="L85" s="32"/>
    </row>
    <row r="86" spans="2:47" s="1" customFormat="1" ht="12" customHeight="1">
      <c r="B86" s="32"/>
      <c r="C86" s="27" t="s">
        <v>131</v>
      </c>
      <c r="L86" s="32"/>
    </row>
    <row r="87" spans="2:47" s="1" customFormat="1" ht="16.5" customHeight="1">
      <c r="B87" s="32"/>
      <c r="E87" s="227" t="str">
        <f>E9</f>
        <v>9 - Mytí klecí - dodávka a montáž EL</v>
      </c>
      <c r="F87" s="242"/>
      <c r="G87" s="242"/>
      <c r="H87" s="242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21</v>
      </c>
      <c r="F89" s="25" t="str">
        <f>F12</f>
        <v xml:space="preserve"> </v>
      </c>
      <c r="I89" s="27" t="s">
        <v>23</v>
      </c>
      <c r="J89" s="52" t="str">
        <f>IF(J12="","",J12)</f>
        <v>8. 10. 2025</v>
      </c>
      <c r="L89" s="32"/>
    </row>
    <row r="90" spans="2:47" s="1" customFormat="1" ht="6.95" customHeight="1">
      <c r="B90" s="32"/>
      <c r="L90" s="32"/>
    </row>
    <row r="91" spans="2:47" s="1" customFormat="1" ht="25.7" customHeight="1">
      <c r="B91" s="32"/>
      <c r="C91" s="27" t="s">
        <v>25</v>
      </c>
      <c r="F91" s="25" t="str">
        <f>E15</f>
        <v>Nemocnice Pardubického kraje a.s., Kyjevská 44</v>
      </c>
      <c r="I91" s="27" t="s">
        <v>31</v>
      </c>
      <c r="J91" s="30" t="str">
        <f>E21</f>
        <v>Projekce CZ s.r.o., Tovární 290, Chrudim</v>
      </c>
      <c r="L91" s="32"/>
    </row>
    <row r="92" spans="2:47" s="1" customFormat="1" ht="15.2" customHeight="1">
      <c r="B92" s="32"/>
      <c r="C92" s="27" t="s">
        <v>29</v>
      </c>
      <c r="F92" s="25" t="str">
        <f>IF(E18="","",E18)</f>
        <v>Vyplň údaj</v>
      </c>
      <c r="I92" s="27" t="s">
        <v>34</v>
      </c>
      <c r="J92" s="30" t="str">
        <f>E24</f>
        <v>ing. V. Švehla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2" t="s">
        <v>137</v>
      </c>
      <c r="D94" s="94"/>
      <c r="E94" s="94"/>
      <c r="F94" s="94"/>
      <c r="G94" s="94"/>
      <c r="H94" s="94"/>
      <c r="I94" s="94"/>
      <c r="J94" s="103" t="s">
        <v>138</v>
      </c>
      <c r="K94" s="94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4" t="s">
        <v>139</v>
      </c>
      <c r="J96" s="66">
        <f>J119</f>
        <v>0</v>
      </c>
      <c r="L96" s="32"/>
      <c r="AU96" s="17" t="s">
        <v>140</v>
      </c>
    </row>
    <row r="97" spans="2:12" s="8" customFormat="1" ht="24.95" customHeight="1">
      <c r="B97" s="105"/>
      <c r="D97" s="106" t="s">
        <v>1195</v>
      </c>
      <c r="E97" s="107"/>
      <c r="F97" s="107"/>
      <c r="G97" s="107"/>
      <c r="H97" s="107"/>
      <c r="I97" s="107"/>
      <c r="J97" s="108">
        <f>J120</f>
        <v>0</v>
      </c>
      <c r="L97" s="105"/>
    </row>
    <row r="98" spans="2:12" s="9" customFormat="1" ht="19.899999999999999" customHeight="1">
      <c r="B98" s="109"/>
      <c r="D98" s="110" t="s">
        <v>1196</v>
      </c>
      <c r="E98" s="111"/>
      <c r="F98" s="111"/>
      <c r="G98" s="111"/>
      <c r="H98" s="111"/>
      <c r="I98" s="111"/>
      <c r="J98" s="112">
        <f>J121</f>
        <v>0</v>
      </c>
      <c r="L98" s="109"/>
    </row>
    <row r="99" spans="2:12" s="9" customFormat="1" ht="19.899999999999999" customHeight="1">
      <c r="B99" s="109"/>
      <c r="D99" s="110" t="s">
        <v>1512</v>
      </c>
      <c r="E99" s="111"/>
      <c r="F99" s="111"/>
      <c r="G99" s="111"/>
      <c r="H99" s="111"/>
      <c r="I99" s="111"/>
      <c r="J99" s="112">
        <f>J156</f>
        <v>0</v>
      </c>
      <c r="L99" s="109"/>
    </row>
    <row r="100" spans="2:12" s="1" customFormat="1" ht="21.75" customHeight="1">
      <c r="B100" s="32"/>
      <c r="L100" s="32"/>
    </row>
    <row r="101" spans="2:12" s="1" customFormat="1" ht="6.95" customHeight="1">
      <c r="B101" s="44"/>
      <c r="C101" s="45"/>
      <c r="D101" s="45"/>
      <c r="E101" s="45"/>
      <c r="F101" s="45"/>
      <c r="G101" s="45"/>
      <c r="H101" s="45"/>
      <c r="I101" s="45"/>
      <c r="J101" s="45"/>
      <c r="K101" s="45"/>
      <c r="L101" s="32"/>
    </row>
    <row r="105" spans="2:12" s="1" customFormat="1" ht="6.95" customHeight="1">
      <c r="B105" s="46"/>
      <c r="C105" s="47"/>
      <c r="D105" s="47"/>
      <c r="E105" s="47"/>
      <c r="F105" s="47"/>
      <c r="G105" s="47"/>
      <c r="H105" s="47"/>
      <c r="I105" s="47"/>
      <c r="J105" s="47"/>
      <c r="K105" s="47"/>
      <c r="L105" s="32"/>
    </row>
    <row r="106" spans="2:12" s="1" customFormat="1" ht="24.95" customHeight="1">
      <c r="B106" s="32"/>
      <c r="C106" s="21" t="s">
        <v>157</v>
      </c>
      <c r="L106" s="32"/>
    </row>
    <row r="107" spans="2:12" s="1" customFormat="1" ht="6.95" customHeight="1">
      <c r="B107" s="32"/>
      <c r="L107" s="32"/>
    </row>
    <row r="108" spans="2:12" s="1" customFormat="1" ht="12" customHeight="1">
      <c r="B108" s="32"/>
      <c r="C108" s="27" t="s">
        <v>17</v>
      </c>
      <c r="L108" s="32"/>
    </row>
    <row r="109" spans="2:12" s="1" customFormat="1" ht="26.25" customHeight="1">
      <c r="B109" s="32"/>
      <c r="E109" s="243" t="str">
        <f>E7</f>
        <v>NPK a.s., Pardubická nemocnice - fototerapie, rodinný pokoj, mytí klecí</v>
      </c>
      <c r="F109" s="244"/>
      <c r="G109" s="244"/>
      <c r="H109" s="244"/>
      <c r="L109" s="32"/>
    </row>
    <row r="110" spans="2:12" s="1" customFormat="1" ht="12" customHeight="1">
      <c r="B110" s="32"/>
      <c r="C110" s="27" t="s">
        <v>131</v>
      </c>
      <c r="L110" s="32"/>
    </row>
    <row r="111" spans="2:12" s="1" customFormat="1" ht="16.5" customHeight="1">
      <c r="B111" s="32"/>
      <c r="E111" s="227" t="str">
        <f>E9</f>
        <v>9 - Mytí klecí - dodávka a montáž EL</v>
      </c>
      <c r="F111" s="242"/>
      <c r="G111" s="242"/>
      <c r="H111" s="242"/>
      <c r="L111" s="32"/>
    </row>
    <row r="112" spans="2:12" s="1" customFormat="1" ht="6.95" customHeight="1">
      <c r="B112" s="32"/>
      <c r="L112" s="32"/>
    </row>
    <row r="113" spans="2:65" s="1" customFormat="1" ht="12" customHeight="1">
      <c r="B113" s="32"/>
      <c r="C113" s="27" t="s">
        <v>21</v>
      </c>
      <c r="F113" s="25" t="str">
        <f>F12</f>
        <v xml:space="preserve"> </v>
      </c>
      <c r="I113" s="27" t="s">
        <v>23</v>
      </c>
      <c r="J113" s="52" t="str">
        <f>IF(J12="","",J12)</f>
        <v>8. 10. 2025</v>
      </c>
      <c r="L113" s="32"/>
    </row>
    <row r="114" spans="2:65" s="1" customFormat="1" ht="6.95" customHeight="1">
      <c r="B114" s="32"/>
      <c r="L114" s="32"/>
    </row>
    <row r="115" spans="2:65" s="1" customFormat="1" ht="25.7" customHeight="1">
      <c r="B115" s="32"/>
      <c r="C115" s="27" t="s">
        <v>25</v>
      </c>
      <c r="F115" s="25" t="str">
        <f>E15</f>
        <v>Nemocnice Pardubického kraje a.s., Kyjevská 44</v>
      </c>
      <c r="I115" s="27" t="s">
        <v>31</v>
      </c>
      <c r="J115" s="30" t="str">
        <f>E21</f>
        <v>Projekce CZ s.r.o., Tovární 290, Chrudim</v>
      </c>
      <c r="L115" s="32"/>
    </row>
    <row r="116" spans="2:65" s="1" customFormat="1" ht="15.2" customHeight="1">
      <c r="B116" s="32"/>
      <c r="C116" s="27" t="s">
        <v>29</v>
      </c>
      <c r="F116" s="25" t="str">
        <f>IF(E18="","",E18)</f>
        <v>Vyplň údaj</v>
      </c>
      <c r="I116" s="27" t="s">
        <v>34</v>
      </c>
      <c r="J116" s="30" t="str">
        <f>E24</f>
        <v>ing. V. Švehla</v>
      </c>
      <c r="L116" s="32"/>
    </row>
    <row r="117" spans="2:65" s="1" customFormat="1" ht="10.35" customHeight="1">
      <c r="B117" s="32"/>
      <c r="L117" s="32"/>
    </row>
    <row r="118" spans="2:65" s="10" customFormat="1" ht="29.25" customHeight="1">
      <c r="B118" s="113"/>
      <c r="C118" s="114" t="s">
        <v>158</v>
      </c>
      <c r="D118" s="115" t="s">
        <v>62</v>
      </c>
      <c r="E118" s="115" t="s">
        <v>58</v>
      </c>
      <c r="F118" s="115" t="s">
        <v>59</v>
      </c>
      <c r="G118" s="115" t="s">
        <v>159</v>
      </c>
      <c r="H118" s="115" t="s">
        <v>160</v>
      </c>
      <c r="I118" s="115" t="s">
        <v>161</v>
      </c>
      <c r="J118" s="115" t="s">
        <v>138</v>
      </c>
      <c r="K118" s="116" t="s">
        <v>162</v>
      </c>
      <c r="L118" s="113"/>
      <c r="M118" s="59" t="s">
        <v>1</v>
      </c>
      <c r="N118" s="60" t="s">
        <v>41</v>
      </c>
      <c r="O118" s="60" t="s">
        <v>163</v>
      </c>
      <c r="P118" s="60" t="s">
        <v>164</v>
      </c>
      <c r="Q118" s="60" t="s">
        <v>165</v>
      </c>
      <c r="R118" s="60" t="s">
        <v>166</v>
      </c>
      <c r="S118" s="60" t="s">
        <v>167</v>
      </c>
      <c r="T118" s="61" t="s">
        <v>168</v>
      </c>
    </row>
    <row r="119" spans="2:65" s="1" customFormat="1" ht="22.9" customHeight="1">
      <c r="B119" s="32"/>
      <c r="C119" s="64" t="s">
        <v>169</v>
      </c>
      <c r="J119" s="117">
        <f>BK119</f>
        <v>0</v>
      </c>
      <c r="L119" s="32"/>
      <c r="M119" s="62"/>
      <c r="N119" s="53"/>
      <c r="O119" s="53"/>
      <c r="P119" s="118">
        <f>P120</f>
        <v>0</v>
      </c>
      <c r="Q119" s="53"/>
      <c r="R119" s="118">
        <f>R120</f>
        <v>0</v>
      </c>
      <c r="S119" s="53"/>
      <c r="T119" s="119">
        <f>T120</f>
        <v>0</v>
      </c>
      <c r="AT119" s="17" t="s">
        <v>76</v>
      </c>
      <c r="AU119" s="17" t="s">
        <v>140</v>
      </c>
      <c r="BK119" s="120">
        <f>BK120</f>
        <v>0</v>
      </c>
    </row>
    <row r="120" spans="2:65" s="11" customFormat="1" ht="25.9" customHeight="1">
      <c r="B120" s="121"/>
      <c r="D120" s="122" t="s">
        <v>76</v>
      </c>
      <c r="E120" s="123" t="s">
        <v>231</v>
      </c>
      <c r="F120" s="123" t="s">
        <v>1199</v>
      </c>
      <c r="I120" s="124"/>
      <c r="J120" s="125">
        <f>BK120</f>
        <v>0</v>
      </c>
      <c r="L120" s="121"/>
      <c r="M120" s="126"/>
      <c r="P120" s="127">
        <f>P121+P156</f>
        <v>0</v>
      </c>
      <c r="R120" s="127">
        <f>R121+R156</f>
        <v>0</v>
      </c>
      <c r="T120" s="128">
        <f>T121+T156</f>
        <v>0</v>
      </c>
      <c r="AR120" s="122" t="s">
        <v>88</v>
      </c>
      <c r="AT120" s="129" t="s">
        <v>76</v>
      </c>
      <c r="AU120" s="129" t="s">
        <v>77</v>
      </c>
      <c r="AY120" s="122" t="s">
        <v>172</v>
      </c>
      <c r="BK120" s="130">
        <f>BK121+BK156</f>
        <v>0</v>
      </c>
    </row>
    <row r="121" spans="2:65" s="11" customFormat="1" ht="22.9" customHeight="1">
      <c r="B121" s="121"/>
      <c r="D121" s="122" t="s">
        <v>76</v>
      </c>
      <c r="E121" s="131" t="s">
        <v>1200</v>
      </c>
      <c r="F121" s="131" t="s">
        <v>1201</v>
      </c>
      <c r="I121" s="124"/>
      <c r="J121" s="132">
        <f>BK121</f>
        <v>0</v>
      </c>
      <c r="L121" s="121"/>
      <c r="M121" s="126"/>
      <c r="P121" s="127">
        <f>SUM(P122:P155)</f>
        <v>0</v>
      </c>
      <c r="R121" s="127">
        <f>SUM(R122:R155)</f>
        <v>0</v>
      </c>
      <c r="T121" s="128">
        <f>SUM(T122:T155)</f>
        <v>0</v>
      </c>
      <c r="AR121" s="122" t="s">
        <v>8</v>
      </c>
      <c r="AT121" s="129" t="s">
        <v>76</v>
      </c>
      <c r="AU121" s="129" t="s">
        <v>8</v>
      </c>
      <c r="AY121" s="122" t="s">
        <v>172</v>
      </c>
      <c r="BK121" s="130">
        <f>SUM(BK122:BK155)</f>
        <v>0</v>
      </c>
    </row>
    <row r="122" spans="2:65" s="1" customFormat="1" ht="24.2" customHeight="1">
      <c r="B122" s="133"/>
      <c r="C122" s="162" t="s">
        <v>8</v>
      </c>
      <c r="D122" s="162" t="s">
        <v>231</v>
      </c>
      <c r="E122" s="163" t="s">
        <v>1202</v>
      </c>
      <c r="F122" s="164" t="s">
        <v>1203</v>
      </c>
      <c r="G122" s="165" t="s">
        <v>202</v>
      </c>
      <c r="H122" s="166">
        <v>4</v>
      </c>
      <c r="I122" s="167"/>
      <c r="J122" s="168">
        <f t="shared" ref="J122:J155" si="0">ROUND(I122*H122,0)</f>
        <v>0</v>
      </c>
      <c r="K122" s="164" t="s">
        <v>1</v>
      </c>
      <c r="L122" s="169"/>
      <c r="M122" s="170" t="s">
        <v>1</v>
      </c>
      <c r="N122" s="171" t="s">
        <v>42</v>
      </c>
      <c r="P122" s="143">
        <f t="shared" ref="P122:P155" si="1">O122*H122</f>
        <v>0</v>
      </c>
      <c r="Q122" s="143">
        <v>0</v>
      </c>
      <c r="R122" s="143">
        <f t="shared" ref="R122:R155" si="2">Q122*H122</f>
        <v>0</v>
      </c>
      <c r="S122" s="143">
        <v>0</v>
      </c>
      <c r="T122" s="144">
        <f t="shared" ref="T122:T155" si="3">S122*H122</f>
        <v>0</v>
      </c>
      <c r="AR122" s="145" t="s">
        <v>103</v>
      </c>
      <c r="AT122" s="145" t="s">
        <v>231</v>
      </c>
      <c r="AU122" s="145" t="s">
        <v>85</v>
      </c>
      <c r="AY122" s="17" t="s">
        <v>172</v>
      </c>
      <c r="BE122" s="146">
        <f t="shared" ref="BE122:BE155" si="4">IF(N122="základní",J122,0)</f>
        <v>0</v>
      </c>
      <c r="BF122" s="146">
        <f t="shared" ref="BF122:BF155" si="5">IF(N122="snížená",J122,0)</f>
        <v>0</v>
      </c>
      <c r="BG122" s="146">
        <f t="shared" ref="BG122:BG155" si="6">IF(N122="zákl. přenesená",J122,0)</f>
        <v>0</v>
      </c>
      <c r="BH122" s="146">
        <f t="shared" ref="BH122:BH155" si="7">IF(N122="sníž. přenesená",J122,0)</f>
        <v>0</v>
      </c>
      <c r="BI122" s="146">
        <f t="shared" ref="BI122:BI155" si="8">IF(N122="nulová",J122,0)</f>
        <v>0</v>
      </c>
      <c r="BJ122" s="17" t="s">
        <v>8</v>
      </c>
      <c r="BK122" s="146">
        <f t="shared" ref="BK122:BK155" si="9">ROUND(I122*H122,0)</f>
        <v>0</v>
      </c>
      <c r="BL122" s="17" t="s">
        <v>91</v>
      </c>
      <c r="BM122" s="145" t="s">
        <v>85</v>
      </c>
    </row>
    <row r="123" spans="2:65" s="1" customFormat="1" ht="24.2" customHeight="1">
      <c r="B123" s="133"/>
      <c r="C123" s="162" t="s">
        <v>85</v>
      </c>
      <c r="D123" s="162" t="s">
        <v>231</v>
      </c>
      <c r="E123" s="163" t="s">
        <v>1204</v>
      </c>
      <c r="F123" s="164" t="s">
        <v>1205</v>
      </c>
      <c r="G123" s="165" t="s">
        <v>202</v>
      </c>
      <c r="H123" s="166">
        <v>18</v>
      </c>
      <c r="I123" s="167"/>
      <c r="J123" s="168">
        <f t="shared" si="0"/>
        <v>0</v>
      </c>
      <c r="K123" s="164" t="s">
        <v>1</v>
      </c>
      <c r="L123" s="169"/>
      <c r="M123" s="170" t="s">
        <v>1</v>
      </c>
      <c r="N123" s="171" t="s">
        <v>42</v>
      </c>
      <c r="P123" s="143">
        <f t="shared" si="1"/>
        <v>0</v>
      </c>
      <c r="Q123" s="143">
        <v>0</v>
      </c>
      <c r="R123" s="143">
        <f t="shared" si="2"/>
        <v>0</v>
      </c>
      <c r="S123" s="143">
        <v>0</v>
      </c>
      <c r="T123" s="144">
        <f t="shared" si="3"/>
        <v>0</v>
      </c>
      <c r="AR123" s="145" t="s">
        <v>103</v>
      </c>
      <c r="AT123" s="145" t="s">
        <v>231</v>
      </c>
      <c r="AU123" s="145" t="s">
        <v>85</v>
      </c>
      <c r="AY123" s="17" t="s">
        <v>172</v>
      </c>
      <c r="BE123" s="146">
        <f t="shared" si="4"/>
        <v>0</v>
      </c>
      <c r="BF123" s="146">
        <f t="shared" si="5"/>
        <v>0</v>
      </c>
      <c r="BG123" s="146">
        <f t="shared" si="6"/>
        <v>0</v>
      </c>
      <c r="BH123" s="146">
        <f t="shared" si="7"/>
        <v>0</v>
      </c>
      <c r="BI123" s="146">
        <f t="shared" si="8"/>
        <v>0</v>
      </c>
      <c r="BJ123" s="17" t="s">
        <v>8</v>
      </c>
      <c r="BK123" s="146">
        <f t="shared" si="9"/>
        <v>0</v>
      </c>
      <c r="BL123" s="17" t="s">
        <v>91</v>
      </c>
      <c r="BM123" s="145" t="s">
        <v>91</v>
      </c>
    </row>
    <row r="124" spans="2:65" s="1" customFormat="1" ht="24.2" customHeight="1">
      <c r="B124" s="133"/>
      <c r="C124" s="162" t="s">
        <v>88</v>
      </c>
      <c r="D124" s="162" t="s">
        <v>231</v>
      </c>
      <c r="E124" s="163" t="s">
        <v>1206</v>
      </c>
      <c r="F124" s="164" t="s">
        <v>1207</v>
      </c>
      <c r="G124" s="165" t="s">
        <v>202</v>
      </c>
      <c r="H124" s="166">
        <v>10</v>
      </c>
      <c r="I124" s="167"/>
      <c r="J124" s="168">
        <f t="shared" si="0"/>
        <v>0</v>
      </c>
      <c r="K124" s="164" t="s">
        <v>1</v>
      </c>
      <c r="L124" s="169"/>
      <c r="M124" s="170" t="s">
        <v>1</v>
      </c>
      <c r="N124" s="171" t="s">
        <v>42</v>
      </c>
      <c r="P124" s="143">
        <f t="shared" si="1"/>
        <v>0</v>
      </c>
      <c r="Q124" s="143">
        <v>0</v>
      </c>
      <c r="R124" s="143">
        <f t="shared" si="2"/>
        <v>0</v>
      </c>
      <c r="S124" s="143">
        <v>0</v>
      </c>
      <c r="T124" s="144">
        <f t="shared" si="3"/>
        <v>0</v>
      </c>
      <c r="AR124" s="145" t="s">
        <v>103</v>
      </c>
      <c r="AT124" s="145" t="s">
        <v>231</v>
      </c>
      <c r="AU124" s="145" t="s">
        <v>85</v>
      </c>
      <c r="AY124" s="17" t="s">
        <v>172</v>
      </c>
      <c r="BE124" s="146">
        <f t="shared" si="4"/>
        <v>0</v>
      </c>
      <c r="BF124" s="146">
        <f t="shared" si="5"/>
        <v>0</v>
      </c>
      <c r="BG124" s="146">
        <f t="shared" si="6"/>
        <v>0</v>
      </c>
      <c r="BH124" s="146">
        <f t="shared" si="7"/>
        <v>0</v>
      </c>
      <c r="BI124" s="146">
        <f t="shared" si="8"/>
        <v>0</v>
      </c>
      <c r="BJ124" s="17" t="s">
        <v>8</v>
      </c>
      <c r="BK124" s="146">
        <f t="shared" si="9"/>
        <v>0</v>
      </c>
      <c r="BL124" s="17" t="s">
        <v>91</v>
      </c>
      <c r="BM124" s="145" t="s">
        <v>97</v>
      </c>
    </row>
    <row r="125" spans="2:65" s="1" customFormat="1" ht="24.2" customHeight="1">
      <c r="B125" s="133"/>
      <c r="C125" s="162" t="s">
        <v>91</v>
      </c>
      <c r="D125" s="162" t="s">
        <v>231</v>
      </c>
      <c r="E125" s="163" t="s">
        <v>1208</v>
      </c>
      <c r="F125" s="164" t="s">
        <v>1209</v>
      </c>
      <c r="G125" s="165" t="s">
        <v>202</v>
      </c>
      <c r="H125" s="166">
        <v>11</v>
      </c>
      <c r="I125" s="167"/>
      <c r="J125" s="168">
        <f t="shared" si="0"/>
        <v>0</v>
      </c>
      <c r="K125" s="164" t="s">
        <v>1</v>
      </c>
      <c r="L125" s="169"/>
      <c r="M125" s="170" t="s">
        <v>1</v>
      </c>
      <c r="N125" s="171" t="s">
        <v>42</v>
      </c>
      <c r="P125" s="143">
        <f t="shared" si="1"/>
        <v>0</v>
      </c>
      <c r="Q125" s="143">
        <v>0</v>
      </c>
      <c r="R125" s="143">
        <f t="shared" si="2"/>
        <v>0</v>
      </c>
      <c r="S125" s="143">
        <v>0</v>
      </c>
      <c r="T125" s="144">
        <f t="shared" si="3"/>
        <v>0</v>
      </c>
      <c r="AR125" s="145" t="s">
        <v>103</v>
      </c>
      <c r="AT125" s="145" t="s">
        <v>231</v>
      </c>
      <c r="AU125" s="145" t="s">
        <v>85</v>
      </c>
      <c r="AY125" s="17" t="s">
        <v>172</v>
      </c>
      <c r="BE125" s="146">
        <f t="shared" si="4"/>
        <v>0</v>
      </c>
      <c r="BF125" s="146">
        <f t="shared" si="5"/>
        <v>0</v>
      </c>
      <c r="BG125" s="146">
        <f t="shared" si="6"/>
        <v>0</v>
      </c>
      <c r="BH125" s="146">
        <f t="shared" si="7"/>
        <v>0</v>
      </c>
      <c r="BI125" s="146">
        <f t="shared" si="8"/>
        <v>0</v>
      </c>
      <c r="BJ125" s="17" t="s">
        <v>8</v>
      </c>
      <c r="BK125" s="146">
        <f t="shared" si="9"/>
        <v>0</v>
      </c>
      <c r="BL125" s="17" t="s">
        <v>91</v>
      </c>
      <c r="BM125" s="145" t="s">
        <v>103</v>
      </c>
    </row>
    <row r="126" spans="2:65" s="1" customFormat="1" ht="24.2" customHeight="1">
      <c r="B126" s="133"/>
      <c r="C126" s="162" t="s">
        <v>94</v>
      </c>
      <c r="D126" s="162" t="s">
        <v>231</v>
      </c>
      <c r="E126" s="163" t="s">
        <v>1222</v>
      </c>
      <c r="F126" s="164" t="s">
        <v>1223</v>
      </c>
      <c r="G126" s="165" t="s">
        <v>202</v>
      </c>
      <c r="H126" s="166">
        <v>1</v>
      </c>
      <c r="I126" s="167"/>
      <c r="J126" s="168">
        <f t="shared" si="0"/>
        <v>0</v>
      </c>
      <c r="K126" s="164" t="s">
        <v>1</v>
      </c>
      <c r="L126" s="169"/>
      <c r="M126" s="170" t="s">
        <v>1</v>
      </c>
      <c r="N126" s="171" t="s">
        <v>42</v>
      </c>
      <c r="P126" s="143">
        <f t="shared" si="1"/>
        <v>0</v>
      </c>
      <c r="Q126" s="143">
        <v>0</v>
      </c>
      <c r="R126" s="143">
        <f t="shared" si="2"/>
        <v>0</v>
      </c>
      <c r="S126" s="143">
        <v>0</v>
      </c>
      <c r="T126" s="144">
        <f t="shared" si="3"/>
        <v>0</v>
      </c>
      <c r="AR126" s="145" t="s">
        <v>103</v>
      </c>
      <c r="AT126" s="145" t="s">
        <v>231</v>
      </c>
      <c r="AU126" s="145" t="s">
        <v>85</v>
      </c>
      <c r="AY126" s="17" t="s">
        <v>172</v>
      </c>
      <c r="BE126" s="146">
        <f t="shared" si="4"/>
        <v>0</v>
      </c>
      <c r="BF126" s="146">
        <f t="shared" si="5"/>
        <v>0</v>
      </c>
      <c r="BG126" s="146">
        <f t="shared" si="6"/>
        <v>0</v>
      </c>
      <c r="BH126" s="146">
        <f t="shared" si="7"/>
        <v>0</v>
      </c>
      <c r="BI126" s="146">
        <f t="shared" si="8"/>
        <v>0</v>
      </c>
      <c r="BJ126" s="17" t="s">
        <v>8</v>
      </c>
      <c r="BK126" s="146">
        <f t="shared" si="9"/>
        <v>0</v>
      </c>
      <c r="BL126" s="17" t="s">
        <v>91</v>
      </c>
      <c r="BM126" s="145" t="s">
        <v>222</v>
      </c>
    </row>
    <row r="127" spans="2:65" s="1" customFormat="1" ht="24.2" customHeight="1">
      <c r="B127" s="133"/>
      <c r="C127" s="162" t="s">
        <v>97</v>
      </c>
      <c r="D127" s="162" t="s">
        <v>231</v>
      </c>
      <c r="E127" s="163" t="s">
        <v>1513</v>
      </c>
      <c r="F127" s="164" t="s">
        <v>1514</v>
      </c>
      <c r="G127" s="165" t="s">
        <v>1228</v>
      </c>
      <c r="H127" s="166">
        <v>1</v>
      </c>
      <c r="I127" s="167"/>
      <c r="J127" s="168">
        <f t="shared" si="0"/>
        <v>0</v>
      </c>
      <c r="K127" s="164" t="s">
        <v>1</v>
      </c>
      <c r="L127" s="169"/>
      <c r="M127" s="170" t="s">
        <v>1</v>
      </c>
      <c r="N127" s="171" t="s">
        <v>42</v>
      </c>
      <c r="P127" s="143">
        <f t="shared" si="1"/>
        <v>0</v>
      </c>
      <c r="Q127" s="143">
        <v>0</v>
      </c>
      <c r="R127" s="143">
        <f t="shared" si="2"/>
        <v>0</v>
      </c>
      <c r="S127" s="143">
        <v>0</v>
      </c>
      <c r="T127" s="144">
        <f t="shared" si="3"/>
        <v>0</v>
      </c>
      <c r="AR127" s="145" t="s">
        <v>103</v>
      </c>
      <c r="AT127" s="145" t="s">
        <v>231</v>
      </c>
      <c r="AU127" s="145" t="s">
        <v>85</v>
      </c>
      <c r="AY127" s="17" t="s">
        <v>172</v>
      </c>
      <c r="BE127" s="146">
        <f t="shared" si="4"/>
        <v>0</v>
      </c>
      <c r="BF127" s="146">
        <f t="shared" si="5"/>
        <v>0</v>
      </c>
      <c r="BG127" s="146">
        <f t="shared" si="6"/>
        <v>0</v>
      </c>
      <c r="BH127" s="146">
        <f t="shared" si="7"/>
        <v>0</v>
      </c>
      <c r="BI127" s="146">
        <f t="shared" si="8"/>
        <v>0</v>
      </c>
      <c r="BJ127" s="17" t="s">
        <v>8</v>
      </c>
      <c r="BK127" s="146">
        <f t="shared" si="9"/>
        <v>0</v>
      </c>
      <c r="BL127" s="17" t="s">
        <v>91</v>
      </c>
      <c r="BM127" s="145" t="s">
        <v>263</v>
      </c>
    </row>
    <row r="128" spans="2:65" s="1" customFormat="1" ht="24.2" customHeight="1">
      <c r="B128" s="133"/>
      <c r="C128" s="162" t="s">
        <v>100</v>
      </c>
      <c r="D128" s="162" t="s">
        <v>231</v>
      </c>
      <c r="E128" s="163" t="s">
        <v>1515</v>
      </c>
      <c r="F128" s="164" t="s">
        <v>1516</v>
      </c>
      <c r="G128" s="165" t="s">
        <v>1228</v>
      </c>
      <c r="H128" s="166">
        <v>1</v>
      </c>
      <c r="I128" s="167"/>
      <c r="J128" s="168">
        <f t="shared" si="0"/>
        <v>0</v>
      </c>
      <c r="K128" s="164" t="s">
        <v>1</v>
      </c>
      <c r="L128" s="169"/>
      <c r="M128" s="170" t="s">
        <v>1</v>
      </c>
      <c r="N128" s="171" t="s">
        <v>42</v>
      </c>
      <c r="P128" s="143">
        <f t="shared" si="1"/>
        <v>0</v>
      </c>
      <c r="Q128" s="143">
        <v>0</v>
      </c>
      <c r="R128" s="143">
        <f t="shared" si="2"/>
        <v>0</v>
      </c>
      <c r="S128" s="143">
        <v>0</v>
      </c>
      <c r="T128" s="144">
        <f t="shared" si="3"/>
        <v>0</v>
      </c>
      <c r="AR128" s="145" t="s">
        <v>103</v>
      </c>
      <c r="AT128" s="145" t="s">
        <v>231</v>
      </c>
      <c r="AU128" s="145" t="s">
        <v>85</v>
      </c>
      <c r="AY128" s="17" t="s">
        <v>172</v>
      </c>
      <c r="BE128" s="146">
        <f t="shared" si="4"/>
        <v>0</v>
      </c>
      <c r="BF128" s="146">
        <f t="shared" si="5"/>
        <v>0</v>
      </c>
      <c r="BG128" s="146">
        <f t="shared" si="6"/>
        <v>0</v>
      </c>
      <c r="BH128" s="146">
        <f t="shared" si="7"/>
        <v>0</v>
      </c>
      <c r="BI128" s="146">
        <f t="shared" si="8"/>
        <v>0</v>
      </c>
      <c r="BJ128" s="17" t="s">
        <v>8</v>
      </c>
      <c r="BK128" s="146">
        <f t="shared" si="9"/>
        <v>0</v>
      </c>
      <c r="BL128" s="17" t="s">
        <v>91</v>
      </c>
      <c r="BM128" s="145" t="s">
        <v>273</v>
      </c>
    </row>
    <row r="129" spans="2:65" s="1" customFormat="1" ht="16.5" customHeight="1">
      <c r="B129" s="133"/>
      <c r="C129" s="162" t="s">
        <v>103</v>
      </c>
      <c r="D129" s="162" t="s">
        <v>231</v>
      </c>
      <c r="E129" s="163" t="s">
        <v>1212</v>
      </c>
      <c r="F129" s="164" t="s">
        <v>1262</v>
      </c>
      <c r="G129" s="165" t="s">
        <v>1228</v>
      </c>
      <c r="H129" s="166">
        <v>1</v>
      </c>
      <c r="I129" s="167"/>
      <c r="J129" s="168">
        <f t="shared" si="0"/>
        <v>0</v>
      </c>
      <c r="K129" s="164" t="s">
        <v>1</v>
      </c>
      <c r="L129" s="169"/>
      <c r="M129" s="170" t="s">
        <v>1</v>
      </c>
      <c r="N129" s="171" t="s">
        <v>42</v>
      </c>
      <c r="P129" s="143">
        <f t="shared" si="1"/>
        <v>0</v>
      </c>
      <c r="Q129" s="143">
        <v>0</v>
      </c>
      <c r="R129" s="143">
        <f t="shared" si="2"/>
        <v>0</v>
      </c>
      <c r="S129" s="143">
        <v>0</v>
      </c>
      <c r="T129" s="144">
        <f t="shared" si="3"/>
        <v>0</v>
      </c>
      <c r="AR129" s="145" t="s">
        <v>103</v>
      </c>
      <c r="AT129" s="145" t="s">
        <v>231</v>
      </c>
      <c r="AU129" s="145" t="s">
        <v>85</v>
      </c>
      <c r="AY129" s="17" t="s">
        <v>172</v>
      </c>
      <c r="BE129" s="146">
        <f t="shared" si="4"/>
        <v>0</v>
      </c>
      <c r="BF129" s="146">
        <f t="shared" si="5"/>
        <v>0</v>
      </c>
      <c r="BG129" s="146">
        <f t="shared" si="6"/>
        <v>0</v>
      </c>
      <c r="BH129" s="146">
        <f t="shared" si="7"/>
        <v>0</v>
      </c>
      <c r="BI129" s="146">
        <f t="shared" si="8"/>
        <v>0</v>
      </c>
      <c r="BJ129" s="17" t="s">
        <v>8</v>
      </c>
      <c r="BK129" s="146">
        <f t="shared" si="9"/>
        <v>0</v>
      </c>
      <c r="BL129" s="17" t="s">
        <v>91</v>
      </c>
      <c r="BM129" s="145" t="s">
        <v>283</v>
      </c>
    </row>
    <row r="130" spans="2:65" s="1" customFormat="1" ht="24.2" customHeight="1">
      <c r="B130" s="133"/>
      <c r="C130" s="162" t="s">
        <v>106</v>
      </c>
      <c r="D130" s="162" t="s">
        <v>231</v>
      </c>
      <c r="E130" s="163" t="s">
        <v>1214</v>
      </c>
      <c r="F130" s="164" t="s">
        <v>1517</v>
      </c>
      <c r="G130" s="165" t="s">
        <v>202</v>
      </c>
      <c r="H130" s="166">
        <v>1</v>
      </c>
      <c r="I130" s="167"/>
      <c r="J130" s="168">
        <f t="shared" si="0"/>
        <v>0</v>
      </c>
      <c r="K130" s="164" t="s">
        <v>1</v>
      </c>
      <c r="L130" s="169"/>
      <c r="M130" s="170" t="s">
        <v>1</v>
      </c>
      <c r="N130" s="171" t="s">
        <v>42</v>
      </c>
      <c r="P130" s="143">
        <f t="shared" si="1"/>
        <v>0</v>
      </c>
      <c r="Q130" s="143">
        <v>0</v>
      </c>
      <c r="R130" s="143">
        <f t="shared" si="2"/>
        <v>0</v>
      </c>
      <c r="S130" s="143">
        <v>0</v>
      </c>
      <c r="T130" s="144">
        <f t="shared" si="3"/>
        <v>0</v>
      </c>
      <c r="AR130" s="145" t="s">
        <v>103</v>
      </c>
      <c r="AT130" s="145" t="s">
        <v>231</v>
      </c>
      <c r="AU130" s="145" t="s">
        <v>85</v>
      </c>
      <c r="AY130" s="17" t="s">
        <v>172</v>
      </c>
      <c r="BE130" s="146">
        <f t="shared" si="4"/>
        <v>0</v>
      </c>
      <c r="BF130" s="146">
        <f t="shared" si="5"/>
        <v>0</v>
      </c>
      <c r="BG130" s="146">
        <f t="shared" si="6"/>
        <v>0</v>
      </c>
      <c r="BH130" s="146">
        <f t="shared" si="7"/>
        <v>0</v>
      </c>
      <c r="BI130" s="146">
        <f t="shared" si="8"/>
        <v>0</v>
      </c>
      <c r="BJ130" s="17" t="s">
        <v>8</v>
      </c>
      <c r="BK130" s="146">
        <f t="shared" si="9"/>
        <v>0</v>
      </c>
      <c r="BL130" s="17" t="s">
        <v>91</v>
      </c>
      <c r="BM130" s="145" t="s">
        <v>293</v>
      </c>
    </row>
    <row r="131" spans="2:65" s="1" customFormat="1" ht="24.2" customHeight="1">
      <c r="B131" s="133"/>
      <c r="C131" s="162" t="s">
        <v>222</v>
      </c>
      <c r="D131" s="162" t="s">
        <v>231</v>
      </c>
      <c r="E131" s="163" t="s">
        <v>1243</v>
      </c>
      <c r="F131" s="164" t="s">
        <v>1518</v>
      </c>
      <c r="G131" s="165" t="s">
        <v>202</v>
      </c>
      <c r="H131" s="166">
        <v>28</v>
      </c>
      <c r="I131" s="167"/>
      <c r="J131" s="168">
        <f t="shared" si="0"/>
        <v>0</v>
      </c>
      <c r="K131" s="164" t="s">
        <v>1</v>
      </c>
      <c r="L131" s="169"/>
      <c r="M131" s="170" t="s">
        <v>1</v>
      </c>
      <c r="N131" s="171" t="s">
        <v>42</v>
      </c>
      <c r="P131" s="143">
        <f t="shared" si="1"/>
        <v>0</v>
      </c>
      <c r="Q131" s="143">
        <v>0</v>
      </c>
      <c r="R131" s="143">
        <f t="shared" si="2"/>
        <v>0</v>
      </c>
      <c r="S131" s="143">
        <v>0</v>
      </c>
      <c r="T131" s="144">
        <f t="shared" si="3"/>
        <v>0</v>
      </c>
      <c r="AR131" s="145" t="s">
        <v>103</v>
      </c>
      <c r="AT131" s="145" t="s">
        <v>231</v>
      </c>
      <c r="AU131" s="145" t="s">
        <v>85</v>
      </c>
      <c r="AY131" s="17" t="s">
        <v>172</v>
      </c>
      <c r="BE131" s="146">
        <f t="shared" si="4"/>
        <v>0</v>
      </c>
      <c r="BF131" s="146">
        <f t="shared" si="5"/>
        <v>0</v>
      </c>
      <c r="BG131" s="146">
        <f t="shared" si="6"/>
        <v>0</v>
      </c>
      <c r="BH131" s="146">
        <f t="shared" si="7"/>
        <v>0</v>
      </c>
      <c r="BI131" s="146">
        <f t="shared" si="8"/>
        <v>0</v>
      </c>
      <c r="BJ131" s="17" t="s">
        <v>8</v>
      </c>
      <c r="BK131" s="146">
        <f t="shared" si="9"/>
        <v>0</v>
      </c>
      <c r="BL131" s="17" t="s">
        <v>91</v>
      </c>
      <c r="BM131" s="145" t="s">
        <v>308</v>
      </c>
    </row>
    <row r="132" spans="2:65" s="1" customFormat="1" ht="24.2" customHeight="1">
      <c r="B132" s="133"/>
      <c r="C132" s="162" t="s">
        <v>226</v>
      </c>
      <c r="D132" s="162" t="s">
        <v>231</v>
      </c>
      <c r="E132" s="163" t="s">
        <v>1263</v>
      </c>
      <c r="F132" s="164" t="s">
        <v>1264</v>
      </c>
      <c r="G132" s="165" t="s">
        <v>202</v>
      </c>
      <c r="H132" s="166">
        <v>2</v>
      </c>
      <c r="I132" s="167"/>
      <c r="J132" s="168">
        <f t="shared" si="0"/>
        <v>0</v>
      </c>
      <c r="K132" s="164" t="s">
        <v>1</v>
      </c>
      <c r="L132" s="169"/>
      <c r="M132" s="170" t="s">
        <v>1</v>
      </c>
      <c r="N132" s="171" t="s">
        <v>42</v>
      </c>
      <c r="P132" s="143">
        <f t="shared" si="1"/>
        <v>0</v>
      </c>
      <c r="Q132" s="143">
        <v>0</v>
      </c>
      <c r="R132" s="143">
        <f t="shared" si="2"/>
        <v>0</v>
      </c>
      <c r="S132" s="143">
        <v>0</v>
      </c>
      <c r="T132" s="144">
        <f t="shared" si="3"/>
        <v>0</v>
      </c>
      <c r="AR132" s="145" t="s">
        <v>103</v>
      </c>
      <c r="AT132" s="145" t="s">
        <v>231</v>
      </c>
      <c r="AU132" s="145" t="s">
        <v>85</v>
      </c>
      <c r="AY132" s="17" t="s">
        <v>172</v>
      </c>
      <c r="BE132" s="146">
        <f t="shared" si="4"/>
        <v>0</v>
      </c>
      <c r="BF132" s="146">
        <f t="shared" si="5"/>
        <v>0</v>
      </c>
      <c r="BG132" s="146">
        <f t="shared" si="6"/>
        <v>0</v>
      </c>
      <c r="BH132" s="146">
        <f t="shared" si="7"/>
        <v>0</v>
      </c>
      <c r="BI132" s="146">
        <f t="shared" si="8"/>
        <v>0</v>
      </c>
      <c r="BJ132" s="17" t="s">
        <v>8</v>
      </c>
      <c r="BK132" s="146">
        <f t="shared" si="9"/>
        <v>0</v>
      </c>
      <c r="BL132" s="17" t="s">
        <v>91</v>
      </c>
      <c r="BM132" s="145" t="s">
        <v>317</v>
      </c>
    </row>
    <row r="133" spans="2:65" s="1" customFormat="1" ht="24.2" customHeight="1">
      <c r="B133" s="133"/>
      <c r="C133" s="162" t="s">
        <v>9</v>
      </c>
      <c r="D133" s="162" t="s">
        <v>231</v>
      </c>
      <c r="E133" s="163" t="s">
        <v>1454</v>
      </c>
      <c r="F133" s="164" t="s">
        <v>1455</v>
      </c>
      <c r="G133" s="165" t="s">
        <v>202</v>
      </c>
      <c r="H133" s="166">
        <v>2</v>
      </c>
      <c r="I133" s="167"/>
      <c r="J133" s="168">
        <f t="shared" si="0"/>
        <v>0</v>
      </c>
      <c r="K133" s="164" t="s">
        <v>1</v>
      </c>
      <c r="L133" s="169"/>
      <c r="M133" s="170" t="s">
        <v>1</v>
      </c>
      <c r="N133" s="171" t="s">
        <v>42</v>
      </c>
      <c r="P133" s="143">
        <f t="shared" si="1"/>
        <v>0</v>
      </c>
      <c r="Q133" s="143">
        <v>0</v>
      </c>
      <c r="R133" s="143">
        <f t="shared" si="2"/>
        <v>0</v>
      </c>
      <c r="S133" s="143">
        <v>0</v>
      </c>
      <c r="T133" s="144">
        <f t="shared" si="3"/>
        <v>0</v>
      </c>
      <c r="AR133" s="145" t="s">
        <v>103</v>
      </c>
      <c r="AT133" s="145" t="s">
        <v>231</v>
      </c>
      <c r="AU133" s="145" t="s">
        <v>85</v>
      </c>
      <c r="AY133" s="17" t="s">
        <v>172</v>
      </c>
      <c r="BE133" s="146">
        <f t="shared" si="4"/>
        <v>0</v>
      </c>
      <c r="BF133" s="146">
        <f t="shared" si="5"/>
        <v>0</v>
      </c>
      <c r="BG133" s="146">
        <f t="shared" si="6"/>
        <v>0</v>
      </c>
      <c r="BH133" s="146">
        <f t="shared" si="7"/>
        <v>0</v>
      </c>
      <c r="BI133" s="146">
        <f t="shared" si="8"/>
        <v>0</v>
      </c>
      <c r="BJ133" s="17" t="s">
        <v>8</v>
      </c>
      <c r="BK133" s="146">
        <f t="shared" si="9"/>
        <v>0</v>
      </c>
      <c r="BL133" s="17" t="s">
        <v>91</v>
      </c>
      <c r="BM133" s="145" t="s">
        <v>331</v>
      </c>
    </row>
    <row r="134" spans="2:65" s="1" customFormat="1" ht="33" customHeight="1">
      <c r="B134" s="133"/>
      <c r="C134" s="162" t="s">
        <v>236</v>
      </c>
      <c r="D134" s="162" t="s">
        <v>231</v>
      </c>
      <c r="E134" s="163" t="s">
        <v>1377</v>
      </c>
      <c r="F134" s="164" t="s">
        <v>1519</v>
      </c>
      <c r="G134" s="165" t="s">
        <v>1228</v>
      </c>
      <c r="H134" s="166">
        <v>1</v>
      </c>
      <c r="I134" s="167"/>
      <c r="J134" s="168">
        <f t="shared" si="0"/>
        <v>0</v>
      </c>
      <c r="K134" s="164" t="s">
        <v>1</v>
      </c>
      <c r="L134" s="169"/>
      <c r="M134" s="170" t="s">
        <v>1</v>
      </c>
      <c r="N134" s="171" t="s">
        <v>42</v>
      </c>
      <c r="P134" s="143">
        <f t="shared" si="1"/>
        <v>0</v>
      </c>
      <c r="Q134" s="143">
        <v>0</v>
      </c>
      <c r="R134" s="143">
        <f t="shared" si="2"/>
        <v>0</v>
      </c>
      <c r="S134" s="143">
        <v>0</v>
      </c>
      <c r="T134" s="144">
        <f t="shared" si="3"/>
        <v>0</v>
      </c>
      <c r="AR134" s="145" t="s">
        <v>103</v>
      </c>
      <c r="AT134" s="145" t="s">
        <v>231</v>
      </c>
      <c r="AU134" s="145" t="s">
        <v>85</v>
      </c>
      <c r="AY134" s="17" t="s">
        <v>172</v>
      </c>
      <c r="BE134" s="146">
        <f t="shared" si="4"/>
        <v>0</v>
      </c>
      <c r="BF134" s="146">
        <f t="shared" si="5"/>
        <v>0</v>
      </c>
      <c r="BG134" s="146">
        <f t="shared" si="6"/>
        <v>0</v>
      </c>
      <c r="BH134" s="146">
        <f t="shared" si="7"/>
        <v>0</v>
      </c>
      <c r="BI134" s="146">
        <f t="shared" si="8"/>
        <v>0</v>
      </c>
      <c r="BJ134" s="17" t="s">
        <v>8</v>
      </c>
      <c r="BK134" s="146">
        <f t="shared" si="9"/>
        <v>0</v>
      </c>
      <c r="BL134" s="17" t="s">
        <v>91</v>
      </c>
      <c r="BM134" s="145" t="s">
        <v>352</v>
      </c>
    </row>
    <row r="135" spans="2:65" s="1" customFormat="1" ht="24.2" customHeight="1">
      <c r="B135" s="133"/>
      <c r="C135" s="134" t="s">
        <v>241</v>
      </c>
      <c r="D135" s="134" t="s">
        <v>174</v>
      </c>
      <c r="E135" s="135" t="s">
        <v>1204</v>
      </c>
      <c r="F135" s="136" t="s">
        <v>1205</v>
      </c>
      <c r="G135" s="137" t="s">
        <v>202</v>
      </c>
      <c r="H135" s="138">
        <v>18</v>
      </c>
      <c r="I135" s="139"/>
      <c r="J135" s="140">
        <f t="shared" si="0"/>
        <v>0</v>
      </c>
      <c r="K135" s="136" t="s">
        <v>1</v>
      </c>
      <c r="L135" s="32"/>
      <c r="M135" s="141" t="s">
        <v>1</v>
      </c>
      <c r="N135" s="142" t="s">
        <v>42</v>
      </c>
      <c r="P135" s="143">
        <f t="shared" si="1"/>
        <v>0</v>
      </c>
      <c r="Q135" s="143">
        <v>0</v>
      </c>
      <c r="R135" s="143">
        <f t="shared" si="2"/>
        <v>0</v>
      </c>
      <c r="S135" s="143">
        <v>0</v>
      </c>
      <c r="T135" s="144">
        <f t="shared" si="3"/>
        <v>0</v>
      </c>
      <c r="AR135" s="145" t="s">
        <v>91</v>
      </c>
      <c r="AT135" s="145" t="s">
        <v>174</v>
      </c>
      <c r="AU135" s="145" t="s">
        <v>85</v>
      </c>
      <c r="AY135" s="17" t="s">
        <v>172</v>
      </c>
      <c r="BE135" s="146">
        <f t="shared" si="4"/>
        <v>0</v>
      </c>
      <c r="BF135" s="146">
        <f t="shared" si="5"/>
        <v>0</v>
      </c>
      <c r="BG135" s="146">
        <f t="shared" si="6"/>
        <v>0</v>
      </c>
      <c r="BH135" s="146">
        <f t="shared" si="7"/>
        <v>0</v>
      </c>
      <c r="BI135" s="146">
        <f t="shared" si="8"/>
        <v>0</v>
      </c>
      <c r="BJ135" s="17" t="s">
        <v>8</v>
      </c>
      <c r="BK135" s="146">
        <f t="shared" si="9"/>
        <v>0</v>
      </c>
      <c r="BL135" s="17" t="s">
        <v>91</v>
      </c>
      <c r="BM135" s="145" t="s">
        <v>1520</v>
      </c>
    </row>
    <row r="136" spans="2:65" s="1" customFormat="1" ht="24.2" customHeight="1">
      <c r="B136" s="133"/>
      <c r="C136" s="134" t="s">
        <v>247</v>
      </c>
      <c r="D136" s="134" t="s">
        <v>174</v>
      </c>
      <c r="E136" s="135" t="s">
        <v>1202</v>
      </c>
      <c r="F136" s="136" t="s">
        <v>1203</v>
      </c>
      <c r="G136" s="137" t="s">
        <v>202</v>
      </c>
      <c r="H136" s="138">
        <v>4</v>
      </c>
      <c r="I136" s="139"/>
      <c r="J136" s="140">
        <f t="shared" si="0"/>
        <v>0</v>
      </c>
      <c r="K136" s="136" t="s">
        <v>1</v>
      </c>
      <c r="L136" s="32"/>
      <c r="M136" s="141" t="s">
        <v>1</v>
      </c>
      <c r="N136" s="142" t="s">
        <v>42</v>
      </c>
      <c r="P136" s="143">
        <f t="shared" si="1"/>
        <v>0</v>
      </c>
      <c r="Q136" s="143">
        <v>0</v>
      </c>
      <c r="R136" s="143">
        <f t="shared" si="2"/>
        <v>0</v>
      </c>
      <c r="S136" s="143">
        <v>0</v>
      </c>
      <c r="T136" s="144">
        <f t="shared" si="3"/>
        <v>0</v>
      </c>
      <c r="AR136" s="145" t="s">
        <v>91</v>
      </c>
      <c r="AT136" s="145" t="s">
        <v>174</v>
      </c>
      <c r="AU136" s="145" t="s">
        <v>85</v>
      </c>
      <c r="AY136" s="17" t="s">
        <v>172</v>
      </c>
      <c r="BE136" s="146">
        <f t="shared" si="4"/>
        <v>0</v>
      </c>
      <c r="BF136" s="146">
        <f t="shared" si="5"/>
        <v>0</v>
      </c>
      <c r="BG136" s="146">
        <f t="shared" si="6"/>
        <v>0</v>
      </c>
      <c r="BH136" s="146">
        <f t="shared" si="7"/>
        <v>0</v>
      </c>
      <c r="BI136" s="146">
        <f t="shared" si="8"/>
        <v>0</v>
      </c>
      <c r="BJ136" s="17" t="s">
        <v>8</v>
      </c>
      <c r="BK136" s="146">
        <f t="shared" si="9"/>
        <v>0</v>
      </c>
      <c r="BL136" s="17" t="s">
        <v>91</v>
      </c>
      <c r="BM136" s="145" t="s">
        <v>1521</v>
      </c>
    </row>
    <row r="137" spans="2:65" s="1" customFormat="1" ht="24.2" customHeight="1">
      <c r="B137" s="133"/>
      <c r="C137" s="134" t="s">
        <v>252</v>
      </c>
      <c r="D137" s="134" t="s">
        <v>174</v>
      </c>
      <c r="E137" s="135" t="s">
        <v>1206</v>
      </c>
      <c r="F137" s="136" t="s">
        <v>1207</v>
      </c>
      <c r="G137" s="137" t="s">
        <v>202</v>
      </c>
      <c r="H137" s="138">
        <v>10</v>
      </c>
      <c r="I137" s="139"/>
      <c r="J137" s="140">
        <f t="shared" si="0"/>
        <v>0</v>
      </c>
      <c r="K137" s="136" t="s">
        <v>1</v>
      </c>
      <c r="L137" s="32"/>
      <c r="M137" s="141" t="s">
        <v>1</v>
      </c>
      <c r="N137" s="142" t="s">
        <v>42</v>
      </c>
      <c r="P137" s="143">
        <f t="shared" si="1"/>
        <v>0</v>
      </c>
      <c r="Q137" s="143">
        <v>0</v>
      </c>
      <c r="R137" s="143">
        <f t="shared" si="2"/>
        <v>0</v>
      </c>
      <c r="S137" s="143">
        <v>0</v>
      </c>
      <c r="T137" s="144">
        <f t="shared" si="3"/>
        <v>0</v>
      </c>
      <c r="AR137" s="145" t="s">
        <v>91</v>
      </c>
      <c r="AT137" s="145" t="s">
        <v>174</v>
      </c>
      <c r="AU137" s="145" t="s">
        <v>85</v>
      </c>
      <c r="AY137" s="17" t="s">
        <v>172</v>
      </c>
      <c r="BE137" s="146">
        <f t="shared" si="4"/>
        <v>0</v>
      </c>
      <c r="BF137" s="146">
        <f t="shared" si="5"/>
        <v>0</v>
      </c>
      <c r="BG137" s="146">
        <f t="shared" si="6"/>
        <v>0</v>
      </c>
      <c r="BH137" s="146">
        <f t="shared" si="7"/>
        <v>0</v>
      </c>
      <c r="BI137" s="146">
        <f t="shared" si="8"/>
        <v>0</v>
      </c>
      <c r="BJ137" s="17" t="s">
        <v>8</v>
      </c>
      <c r="BK137" s="146">
        <f t="shared" si="9"/>
        <v>0</v>
      </c>
      <c r="BL137" s="17" t="s">
        <v>91</v>
      </c>
      <c r="BM137" s="145" t="s">
        <v>1522</v>
      </c>
    </row>
    <row r="138" spans="2:65" s="1" customFormat="1" ht="24.2" customHeight="1">
      <c r="B138" s="133"/>
      <c r="C138" s="134" t="s">
        <v>257</v>
      </c>
      <c r="D138" s="134" t="s">
        <v>174</v>
      </c>
      <c r="E138" s="135" t="s">
        <v>1208</v>
      </c>
      <c r="F138" s="136" t="s">
        <v>1209</v>
      </c>
      <c r="G138" s="137" t="s">
        <v>202</v>
      </c>
      <c r="H138" s="138">
        <v>11</v>
      </c>
      <c r="I138" s="139"/>
      <c r="J138" s="140">
        <f t="shared" si="0"/>
        <v>0</v>
      </c>
      <c r="K138" s="136" t="s">
        <v>1</v>
      </c>
      <c r="L138" s="32"/>
      <c r="M138" s="141" t="s">
        <v>1</v>
      </c>
      <c r="N138" s="142" t="s">
        <v>42</v>
      </c>
      <c r="P138" s="143">
        <f t="shared" si="1"/>
        <v>0</v>
      </c>
      <c r="Q138" s="143">
        <v>0</v>
      </c>
      <c r="R138" s="143">
        <f t="shared" si="2"/>
        <v>0</v>
      </c>
      <c r="S138" s="143">
        <v>0</v>
      </c>
      <c r="T138" s="144">
        <f t="shared" si="3"/>
        <v>0</v>
      </c>
      <c r="AR138" s="145" t="s">
        <v>91</v>
      </c>
      <c r="AT138" s="145" t="s">
        <v>174</v>
      </c>
      <c r="AU138" s="145" t="s">
        <v>85</v>
      </c>
      <c r="AY138" s="17" t="s">
        <v>172</v>
      </c>
      <c r="BE138" s="146">
        <f t="shared" si="4"/>
        <v>0</v>
      </c>
      <c r="BF138" s="146">
        <f t="shared" si="5"/>
        <v>0</v>
      </c>
      <c r="BG138" s="146">
        <f t="shared" si="6"/>
        <v>0</v>
      </c>
      <c r="BH138" s="146">
        <f t="shared" si="7"/>
        <v>0</v>
      </c>
      <c r="BI138" s="146">
        <f t="shared" si="8"/>
        <v>0</v>
      </c>
      <c r="BJ138" s="17" t="s">
        <v>8</v>
      </c>
      <c r="BK138" s="146">
        <f t="shared" si="9"/>
        <v>0</v>
      </c>
      <c r="BL138" s="17" t="s">
        <v>91</v>
      </c>
      <c r="BM138" s="145" t="s">
        <v>1523</v>
      </c>
    </row>
    <row r="139" spans="2:65" s="1" customFormat="1" ht="24.2" customHeight="1">
      <c r="B139" s="133"/>
      <c r="C139" s="134" t="s">
        <v>263</v>
      </c>
      <c r="D139" s="134" t="s">
        <v>174</v>
      </c>
      <c r="E139" s="135" t="s">
        <v>1222</v>
      </c>
      <c r="F139" s="136" t="s">
        <v>1223</v>
      </c>
      <c r="G139" s="137" t="s">
        <v>202</v>
      </c>
      <c r="H139" s="138">
        <v>1</v>
      </c>
      <c r="I139" s="139"/>
      <c r="J139" s="140">
        <f t="shared" si="0"/>
        <v>0</v>
      </c>
      <c r="K139" s="136" t="s">
        <v>1</v>
      </c>
      <c r="L139" s="32"/>
      <c r="M139" s="141" t="s">
        <v>1</v>
      </c>
      <c r="N139" s="142" t="s">
        <v>42</v>
      </c>
      <c r="P139" s="143">
        <f t="shared" si="1"/>
        <v>0</v>
      </c>
      <c r="Q139" s="143">
        <v>0</v>
      </c>
      <c r="R139" s="143">
        <f t="shared" si="2"/>
        <v>0</v>
      </c>
      <c r="S139" s="143">
        <v>0</v>
      </c>
      <c r="T139" s="144">
        <f t="shared" si="3"/>
        <v>0</v>
      </c>
      <c r="AR139" s="145" t="s">
        <v>91</v>
      </c>
      <c r="AT139" s="145" t="s">
        <v>174</v>
      </c>
      <c r="AU139" s="145" t="s">
        <v>85</v>
      </c>
      <c r="AY139" s="17" t="s">
        <v>172</v>
      </c>
      <c r="BE139" s="146">
        <f t="shared" si="4"/>
        <v>0</v>
      </c>
      <c r="BF139" s="146">
        <f t="shared" si="5"/>
        <v>0</v>
      </c>
      <c r="BG139" s="146">
        <f t="shared" si="6"/>
        <v>0</v>
      </c>
      <c r="BH139" s="146">
        <f t="shared" si="7"/>
        <v>0</v>
      </c>
      <c r="BI139" s="146">
        <f t="shared" si="8"/>
        <v>0</v>
      </c>
      <c r="BJ139" s="17" t="s">
        <v>8</v>
      </c>
      <c r="BK139" s="146">
        <f t="shared" si="9"/>
        <v>0</v>
      </c>
      <c r="BL139" s="17" t="s">
        <v>91</v>
      </c>
      <c r="BM139" s="145" t="s">
        <v>1524</v>
      </c>
    </row>
    <row r="140" spans="2:65" s="1" customFormat="1" ht="24.2" customHeight="1">
      <c r="B140" s="133"/>
      <c r="C140" s="134" t="s">
        <v>268</v>
      </c>
      <c r="D140" s="134" t="s">
        <v>174</v>
      </c>
      <c r="E140" s="135" t="s">
        <v>1513</v>
      </c>
      <c r="F140" s="136" t="s">
        <v>1514</v>
      </c>
      <c r="G140" s="137" t="s">
        <v>1228</v>
      </c>
      <c r="H140" s="138">
        <v>1</v>
      </c>
      <c r="I140" s="139"/>
      <c r="J140" s="140">
        <f t="shared" si="0"/>
        <v>0</v>
      </c>
      <c r="K140" s="136" t="s">
        <v>1</v>
      </c>
      <c r="L140" s="32"/>
      <c r="M140" s="141" t="s">
        <v>1</v>
      </c>
      <c r="N140" s="142" t="s">
        <v>42</v>
      </c>
      <c r="P140" s="143">
        <f t="shared" si="1"/>
        <v>0</v>
      </c>
      <c r="Q140" s="143">
        <v>0</v>
      </c>
      <c r="R140" s="143">
        <f t="shared" si="2"/>
        <v>0</v>
      </c>
      <c r="S140" s="143">
        <v>0</v>
      </c>
      <c r="T140" s="144">
        <f t="shared" si="3"/>
        <v>0</v>
      </c>
      <c r="AR140" s="145" t="s">
        <v>91</v>
      </c>
      <c r="AT140" s="145" t="s">
        <v>174</v>
      </c>
      <c r="AU140" s="145" t="s">
        <v>85</v>
      </c>
      <c r="AY140" s="17" t="s">
        <v>172</v>
      </c>
      <c r="BE140" s="146">
        <f t="shared" si="4"/>
        <v>0</v>
      </c>
      <c r="BF140" s="146">
        <f t="shared" si="5"/>
        <v>0</v>
      </c>
      <c r="BG140" s="146">
        <f t="shared" si="6"/>
        <v>0</v>
      </c>
      <c r="BH140" s="146">
        <f t="shared" si="7"/>
        <v>0</v>
      </c>
      <c r="BI140" s="146">
        <f t="shared" si="8"/>
        <v>0</v>
      </c>
      <c r="BJ140" s="17" t="s">
        <v>8</v>
      </c>
      <c r="BK140" s="146">
        <f t="shared" si="9"/>
        <v>0</v>
      </c>
      <c r="BL140" s="17" t="s">
        <v>91</v>
      </c>
      <c r="BM140" s="145" t="s">
        <v>1525</v>
      </c>
    </row>
    <row r="141" spans="2:65" s="1" customFormat="1" ht="24.2" customHeight="1">
      <c r="B141" s="133"/>
      <c r="C141" s="134" t="s">
        <v>273</v>
      </c>
      <c r="D141" s="134" t="s">
        <v>174</v>
      </c>
      <c r="E141" s="135" t="s">
        <v>1515</v>
      </c>
      <c r="F141" s="136" t="s">
        <v>1516</v>
      </c>
      <c r="G141" s="137" t="s">
        <v>1228</v>
      </c>
      <c r="H141" s="138">
        <v>1</v>
      </c>
      <c r="I141" s="139"/>
      <c r="J141" s="140">
        <f t="shared" si="0"/>
        <v>0</v>
      </c>
      <c r="K141" s="136" t="s">
        <v>1</v>
      </c>
      <c r="L141" s="32"/>
      <c r="M141" s="141" t="s">
        <v>1</v>
      </c>
      <c r="N141" s="142" t="s">
        <v>42</v>
      </c>
      <c r="P141" s="143">
        <f t="shared" si="1"/>
        <v>0</v>
      </c>
      <c r="Q141" s="143">
        <v>0</v>
      </c>
      <c r="R141" s="143">
        <f t="shared" si="2"/>
        <v>0</v>
      </c>
      <c r="S141" s="143">
        <v>0</v>
      </c>
      <c r="T141" s="144">
        <f t="shared" si="3"/>
        <v>0</v>
      </c>
      <c r="AR141" s="145" t="s">
        <v>91</v>
      </c>
      <c r="AT141" s="145" t="s">
        <v>174</v>
      </c>
      <c r="AU141" s="145" t="s">
        <v>85</v>
      </c>
      <c r="AY141" s="17" t="s">
        <v>172</v>
      </c>
      <c r="BE141" s="146">
        <f t="shared" si="4"/>
        <v>0</v>
      </c>
      <c r="BF141" s="146">
        <f t="shared" si="5"/>
        <v>0</v>
      </c>
      <c r="BG141" s="146">
        <f t="shared" si="6"/>
        <v>0</v>
      </c>
      <c r="BH141" s="146">
        <f t="shared" si="7"/>
        <v>0</v>
      </c>
      <c r="BI141" s="146">
        <f t="shared" si="8"/>
        <v>0</v>
      </c>
      <c r="BJ141" s="17" t="s">
        <v>8</v>
      </c>
      <c r="BK141" s="146">
        <f t="shared" si="9"/>
        <v>0</v>
      </c>
      <c r="BL141" s="17" t="s">
        <v>91</v>
      </c>
      <c r="BM141" s="145" t="s">
        <v>1526</v>
      </c>
    </row>
    <row r="142" spans="2:65" s="1" customFormat="1" ht="24.2" customHeight="1">
      <c r="B142" s="133"/>
      <c r="C142" s="134" t="s">
        <v>7</v>
      </c>
      <c r="D142" s="134" t="s">
        <v>174</v>
      </c>
      <c r="E142" s="135" t="s">
        <v>1263</v>
      </c>
      <c r="F142" s="136" t="s">
        <v>1264</v>
      </c>
      <c r="G142" s="137" t="s">
        <v>202</v>
      </c>
      <c r="H142" s="138">
        <v>2</v>
      </c>
      <c r="I142" s="139"/>
      <c r="J142" s="140">
        <f t="shared" si="0"/>
        <v>0</v>
      </c>
      <c r="K142" s="136" t="s">
        <v>1</v>
      </c>
      <c r="L142" s="32"/>
      <c r="M142" s="141" t="s">
        <v>1</v>
      </c>
      <c r="N142" s="142" t="s">
        <v>42</v>
      </c>
      <c r="P142" s="143">
        <f t="shared" si="1"/>
        <v>0</v>
      </c>
      <c r="Q142" s="143">
        <v>0</v>
      </c>
      <c r="R142" s="143">
        <f t="shared" si="2"/>
        <v>0</v>
      </c>
      <c r="S142" s="143">
        <v>0</v>
      </c>
      <c r="T142" s="144">
        <f t="shared" si="3"/>
        <v>0</v>
      </c>
      <c r="AR142" s="145" t="s">
        <v>91</v>
      </c>
      <c r="AT142" s="145" t="s">
        <v>174</v>
      </c>
      <c r="AU142" s="145" t="s">
        <v>85</v>
      </c>
      <c r="AY142" s="17" t="s">
        <v>172</v>
      </c>
      <c r="BE142" s="146">
        <f t="shared" si="4"/>
        <v>0</v>
      </c>
      <c r="BF142" s="146">
        <f t="shared" si="5"/>
        <v>0</v>
      </c>
      <c r="BG142" s="146">
        <f t="shared" si="6"/>
        <v>0</v>
      </c>
      <c r="BH142" s="146">
        <f t="shared" si="7"/>
        <v>0</v>
      </c>
      <c r="BI142" s="146">
        <f t="shared" si="8"/>
        <v>0</v>
      </c>
      <c r="BJ142" s="17" t="s">
        <v>8</v>
      </c>
      <c r="BK142" s="146">
        <f t="shared" si="9"/>
        <v>0</v>
      </c>
      <c r="BL142" s="17" t="s">
        <v>91</v>
      </c>
      <c r="BM142" s="145" t="s">
        <v>1527</v>
      </c>
    </row>
    <row r="143" spans="2:65" s="1" customFormat="1" ht="24.2" customHeight="1">
      <c r="B143" s="133"/>
      <c r="C143" s="134" t="s">
        <v>283</v>
      </c>
      <c r="D143" s="134" t="s">
        <v>174</v>
      </c>
      <c r="E143" s="135" t="s">
        <v>1454</v>
      </c>
      <c r="F143" s="136" t="s">
        <v>1455</v>
      </c>
      <c r="G143" s="137" t="s">
        <v>202</v>
      </c>
      <c r="H143" s="138">
        <v>2</v>
      </c>
      <c r="I143" s="139"/>
      <c r="J143" s="140">
        <f t="shared" si="0"/>
        <v>0</v>
      </c>
      <c r="K143" s="136" t="s">
        <v>1</v>
      </c>
      <c r="L143" s="32"/>
      <c r="M143" s="141" t="s">
        <v>1</v>
      </c>
      <c r="N143" s="142" t="s">
        <v>42</v>
      </c>
      <c r="P143" s="143">
        <f t="shared" si="1"/>
        <v>0</v>
      </c>
      <c r="Q143" s="143">
        <v>0</v>
      </c>
      <c r="R143" s="143">
        <f t="shared" si="2"/>
        <v>0</v>
      </c>
      <c r="S143" s="143">
        <v>0</v>
      </c>
      <c r="T143" s="144">
        <f t="shared" si="3"/>
        <v>0</v>
      </c>
      <c r="AR143" s="145" t="s">
        <v>91</v>
      </c>
      <c r="AT143" s="145" t="s">
        <v>174</v>
      </c>
      <c r="AU143" s="145" t="s">
        <v>85</v>
      </c>
      <c r="AY143" s="17" t="s">
        <v>172</v>
      </c>
      <c r="BE143" s="146">
        <f t="shared" si="4"/>
        <v>0</v>
      </c>
      <c r="BF143" s="146">
        <f t="shared" si="5"/>
        <v>0</v>
      </c>
      <c r="BG143" s="146">
        <f t="shared" si="6"/>
        <v>0</v>
      </c>
      <c r="BH143" s="146">
        <f t="shared" si="7"/>
        <v>0</v>
      </c>
      <c r="BI143" s="146">
        <f t="shared" si="8"/>
        <v>0</v>
      </c>
      <c r="BJ143" s="17" t="s">
        <v>8</v>
      </c>
      <c r="BK143" s="146">
        <f t="shared" si="9"/>
        <v>0</v>
      </c>
      <c r="BL143" s="17" t="s">
        <v>91</v>
      </c>
      <c r="BM143" s="145" t="s">
        <v>1528</v>
      </c>
    </row>
    <row r="144" spans="2:65" s="1" customFormat="1" ht="16.5" customHeight="1">
      <c r="B144" s="133"/>
      <c r="C144" s="134" t="s">
        <v>288</v>
      </c>
      <c r="D144" s="134" t="s">
        <v>174</v>
      </c>
      <c r="E144" s="135" t="s">
        <v>1316</v>
      </c>
      <c r="F144" s="136" t="s">
        <v>1317</v>
      </c>
      <c r="G144" s="137" t="s">
        <v>1228</v>
      </c>
      <c r="H144" s="138">
        <v>2</v>
      </c>
      <c r="I144" s="139"/>
      <c r="J144" s="140">
        <f t="shared" si="0"/>
        <v>0</v>
      </c>
      <c r="K144" s="136" t="s">
        <v>1</v>
      </c>
      <c r="L144" s="32"/>
      <c r="M144" s="141" t="s">
        <v>1</v>
      </c>
      <c r="N144" s="142" t="s">
        <v>42</v>
      </c>
      <c r="P144" s="143">
        <f t="shared" si="1"/>
        <v>0</v>
      </c>
      <c r="Q144" s="143">
        <v>0</v>
      </c>
      <c r="R144" s="143">
        <f t="shared" si="2"/>
        <v>0</v>
      </c>
      <c r="S144" s="143">
        <v>0</v>
      </c>
      <c r="T144" s="144">
        <f t="shared" si="3"/>
        <v>0</v>
      </c>
      <c r="AR144" s="145" t="s">
        <v>91</v>
      </c>
      <c r="AT144" s="145" t="s">
        <v>174</v>
      </c>
      <c r="AU144" s="145" t="s">
        <v>85</v>
      </c>
      <c r="AY144" s="17" t="s">
        <v>172</v>
      </c>
      <c r="BE144" s="146">
        <f t="shared" si="4"/>
        <v>0</v>
      </c>
      <c r="BF144" s="146">
        <f t="shared" si="5"/>
        <v>0</v>
      </c>
      <c r="BG144" s="146">
        <f t="shared" si="6"/>
        <v>0</v>
      </c>
      <c r="BH144" s="146">
        <f t="shared" si="7"/>
        <v>0</v>
      </c>
      <c r="BI144" s="146">
        <f t="shared" si="8"/>
        <v>0</v>
      </c>
      <c r="BJ144" s="17" t="s">
        <v>8</v>
      </c>
      <c r="BK144" s="146">
        <f t="shared" si="9"/>
        <v>0</v>
      </c>
      <c r="BL144" s="17" t="s">
        <v>91</v>
      </c>
      <c r="BM144" s="145" t="s">
        <v>1529</v>
      </c>
    </row>
    <row r="145" spans="2:65" s="1" customFormat="1" ht="16.5" customHeight="1">
      <c r="B145" s="133"/>
      <c r="C145" s="134" t="s">
        <v>293</v>
      </c>
      <c r="D145" s="134" t="s">
        <v>174</v>
      </c>
      <c r="E145" s="135" t="s">
        <v>1319</v>
      </c>
      <c r="F145" s="136" t="s">
        <v>1320</v>
      </c>
      <c r="G145" s="137" t="s">
        <v>1228</v>
      </c>
      <c r="H145" s="138">
        <v>2</v>
      </c>
      <c r="I145" s="139"/>
      <c r="J145" s="140">
        <f t="shared" si="0"/>
        <v>0</v>
      </c>
      <c r="K145" s="136" t="s">
        <v>1</v>
      </c>
      <c r="L145" s="32"/>
      <c r="M145" s="141" t="s">
        <v>1</v>
      </c>
      <c r="N145" s="142" t="s">
        <v>42</v>
      </c>
      <c r="P145" s="143">
        <f t="shared" si="1"/>
        <v>0</v>
      </c>
      <c r="Q145" s="143">
        <v>0</v>
      </c>
      <c r="R145" s="143">
        <f t="shared" si="2"/>
        <v>0</v>
      </c>
      <c r="S145" s="143">
        <v>0</v>
      </c>
      <c r="T145" s="144">
        <f t="shared" si="3"/>
        <v>0</v>
      </c>
      <c r="AR145" s="145" t="s">
        <v>91</v>
      </c>
      <c r="AT145" s="145" t="s">
        <v>174</v>
      </c>
      <c r="AU145" s="145" t="s">
        <v>85</v>
      </c>
      <c r="AY145" s="17" t="s">
        <v>172</v>
      </c>
      <c r="BE145" s="146">
        <f t="shared" si="4"/>
        <v>0</v>
      </c>
      <c r="BF145" s="146">
        <f t="shared" si="5"/>
        <v>0</v>
      </c>
      <c r="BG145" s="146">
        <f t="shared" si="6"/>
        <v>0</v>
      </c>
      <c r="BH145" s="146">
        <f t="shared" si="7"/>
        <v>0</v>
      </c>
      <c r="BI145" s="146">
        <f t="shared" si="8"/>
        <v>0</v>
      </c>
      <c r="BJ145" s="17" t="s">
        <v>8</v>
      </c>
      <c r="BK145" s="146">
        <f t="shared" si="9"/>
        <v>0</v>
      </c>
      <c r="BL145" s="17" t="s">
        <v>91</v>
      </c>
      <c r="BM145" s="145" t="s">
        <v>1530</v>
      </c>
    </row>
    <row r="146" spans="2:65" s="1" customFormat="1" ht="16.5" customHeight="1">
      <c r="B146" s="133"/>
      <c r="C146" s="134" t="s">
        <v>303</v>
      </c>
      <c r="D146" s="134" t="s">
        <v>174</v>
      </c>
      <c r="E146" s="135" t="s">
        <v>1322</v>
      </c>
      <c r="F146" s="136" t="s">
        <v>1323</v>
      </c>
      <c r="G146" s="137" t="s">
        <v>1228</v>
      </c>
      <c r="H146" s="138">
        <v>2</v>
      </c>
      <c r="I146" s="139"/>
      <c r="J146" s="140">
        <f t="shared" si="0"/>
        <v>0</v>
      </c>
      <c r="K146" s="136" t="s">
        <v>1</v>
      </c>
      <c r="L146" s="32"/>
      <c r="M146" s="141" t="s">
        <v>1</v>
      </c>
      <c r="N146" s="142" t="s">
        <v>42</v>
      </c>
      <c r="P146" s="143">
        <f t="shared" si="1"/>
        <v>0</v>
      </c>
      <c r="Q146" s="143">
        <v>0</v>
      </c>
      <c r="R146" s="143">
        <f t="shared" si="2"/>
        <v>0</v>
      </c>
      <c r="S146" s="143">
        <v>0</v>
      </c>
      <c r="T146" s="144">
        <f t="shared" si="3"/>
        <v>0</v>
      </c>
      <c r="AR146" s="145" t="s">
        <v>91</v>
      </c>
      <c r="AT146" s="145" t="s">
        <v>174</v>
      </c>
      <c r="AU146" s="145" t="s">
        <v>85</v>
      </c>
      <c r="AY146" s="17" t="s">
        <v>172</v>
      </c>
      <c r="BE146" s="146">
        <f t="shared" si="4"/>
        <v>0</v>
      </c>
      <c r="BF146" s="146">
        <f t="shared" si="5"/>
        <v>0</v>
      </c>
      <c r="BG146" s="146">
        <f t="shared" si="6"/>
        <v>0</v>
      </c>
      <c r="BH146" s="146">
        <f t="shared" si="7"/>
        <v>0</v>
      </c>
      <c r="BI146" s="146">
        <f t="shared" si="8"/>
        <v>0</v>
      </c>
      <c r="BJ146" s="17" t="s">
        <v>8</v>
      </c>
      <c r="BK146" s="146">
        <f t="shared" si="9"/>
        <v>0</v>
      </c>
      <c r="BL146" s="17" t="s">
        <v>91</v>
      </c>
      <c r="BM146" s="145" t="s">
        <v>1531</v>
      </c>
    </row>
    <row r="147" spans="2:65" s="1" customFormat="1" ht="16.5" customHeight="1">
      <c r="B147" s="133"/>
      <c r="C147" s="134" t="s">
        <v>308</v>
      </c>
      <c r="D147" s="134" t="s">
        <v>174</v>
      </c>
      <c r="E147" s="135" t="s">
        <v>1212</v>
      </c>
      <c r="F147" s="136" t="s">
        <v>1262</v>
      </c>
      <c r="G147" s="137" t="s">
        <v>1228</v>
      </c>
      <c r="H147" s="138">
        <v>1</v>
      </c>
      <c r="I147" s="139"/>
      <c r="J147" s="140">
        <f t="shared" si="0"/>
        <v>0</v>
      </c>
      <c r="K147" s="136" t="s">
        <v>1</v>
      </c>
      <c r="L147" s="32"/>
      <c r="M147" s="141" t="s">
        <v>1</v>
      </c>
      <c r="N147" s="142" t="s">
        <v>42</v>
      </c>
      <c r="P147" s="143">
        <f t="shared" si="1"/>
        <v>0</v>
      </c>
      <c r="Q147" s="143">
        <v>0</v>
      </c>
      <c r="R147" s="143">
        <f t="shared" si="2"/>
        <v>0</v>
      </c>
      <c r="S147" s="143">
        <v>0</v>
      </c>
      <c r="T147" s="144">
        <f t="shared" si="3"/>
        <v>0</v>
      </c>
      <c r="AR147" s="145" t="s">
        <v>91</v>
      </c>
      <c r="AT147" s="145" t="s">
        <v>174</v>
      </c>
      <c r="AU147" s="145" t="s">
        <v>85</v>
      </c>
      <c r="AY147" s="17" t="s">
        <v>172</v>
      </c>
      <c r="BE147" s="146">
        <f t="shared" si="4"/>
        <v>0</v>
      </c>
      <c r="BF147" s="146">
        <f t="shared" si="5"/>
        <v>0</v>
      </c>
      <c r="BG147" s="146">
        <f t="shared" si="6"/>
        <v>0</v>
      </c>
      <c r="BH147" s="146">
        <f t="shared" si="7"/>
        <v>0</v>
      </c>
      <c r="BI147" s="146">
        <f t="shared" si="8"/>
        <v>0</v>
      </c>
      <c r="BJ147" s="17" t="s">
        <v>8</v>
      </c>
      <c r="BK147" s="146">
        <f t="shared" si="9"/>
        <v>0</v>
      </c>
      <c r="BL147" s="17" t="s">
        <v>91</v>
      </c>
      <c r="BM147" s="145" t="s">
        <v>1532</v>
      </c>
    </row>
    <row r="148" spans="2:65" s="1" customFormat="1" ht="24.2" customHeight="1">
      <c r="B148" s="133"/>
      <c r="C148" s="134" t="s">
        <v>312</v>
      </c>
      <c r="D148" s="134" t="s">
        <v>174</v>
      </c>
      <c r="E148" s="135" t="s">
        <v>1214</v>
      </c>
      <c r="F148" s="136" t="s">
        <v>1517</v>
      </c>
      <c r="G148" s="137" t="s">
        <v>202</v>
      </c>
      <c r="H148" s="138">
        <v>1</v>
      </c>
      <c r="I148" s="139"/>
      <c r="J148" s="140">
        <f t="shared" si="0"/>
        <v>0</v>
      </c>
      <c r="K148" s="136" t="s">
        <v>1</v>
      </c>
      <c r="L148" s="32"/>
      <c r="M148" s="141" t="s">
        <v>1</v>
      </c>
      <c r="N148" s="142" t="s">
        <v>42</v>
      </c>
      <c r="P148" s="143">
        <f t="shared" si="1"/>
        <v>0</v>
      </c>
      <c r="Q148" s="143">
        <v>0</v>
      </c>
      <c r="R148" s="143">
        <f t="shared" si="2"/>
        <v>0</v>
      </c>
      <c r="S148" s="143">
        <v>0</v>
      </c>
      <c r="T148" s="144">
        <f t="shared" si="3"/>
        <v>0</v>
      </c>
      <c r="AR148" s="145" t="s">
        <v>91</v>
      </c>
      <c r="AT148" s="145" t="s">
        <v>174</v>
      </c>
      <c r="AU148" s="145" t="s">
        <v>85</v>
      </c>
      <c r="AY148" s="17" t="s">
        <v>172</v>
      </c>
      <c r="BE148" s="146">
        <f t="shared" si="4"/>
        <v>0</v>
      </c>
      <c r="BF148" s="146">
        <f t="shared" si="5"/>
        <v>0</v>
      </c>
      <c r="BG148" s="146">
        <f t="shared" si="6"/>
        <v>0</v>
      </c>
      <c r="BH148" s="146">
        <f t="shared" si="7"/>
        <v>0</v>
      </c>
      <c r="BI148" s="146">
        <f t="shared" si="8"/>
        <v>0</v>
      </c>
      <c r="BJ148" s="17" t="s">
        <v>8</v>
      </c>
      <c r="BK148" s="146">
        <f t="shared" si="9"/>
        <v>0</v>
      </c>
      <c r="BL148" s="17" t="s">
        <v>91</v>
      </c>
      <c r="BM148" s="145" t="s">
        <v>1533</v>
      </c>
    </row>
    <row r="149" spans="2:65" s="1" customFormat="1" ht="24.2" customHeight="1">
      <c r="B149" s="133"/>
      <c r="C149" s="134" t="s">
        <v>317</v>
      </c>
      <c r="D149" s="134" t="s">
        <v>174</v>
      </c>
      <c r="E149" s="135" t="s">
        <v>1243</v>
      </c>
      <c r="F149" s="136" t="s">
        <v>1518</v>
      </c>
      <c r="G149" s="137" t="s">
        <v>202</v>
      </c>
      <c r="H149" s="138">
        <v>28</v>
      </c>
      <c r="I149" s="139"/>
      <c r="J149" s="140">
        <f t="shared" si="0"/>
        <v>0</v>
      </c>
      <c r="K149" s="136" t="s">
        <v>1</v>
      </c>
      <c r="L149" s="32"/>
      <c r="M149" s="141" t="s">
        <v>1</v>
      </c>
      <c r="N149" s="142" t="s">
        <v>42</v>
      </c>
      <c r="P149" s="143">
        <f t="shared" si="1"/>
        <v>0</v>
      </c>
      <c r="Q149" s="143">
        <v>0</v>
      </c>
      <c r="R149" s="143">
        <f t="shared" si="2"/>
        <v>0</v>
      </c>
      <c r="S149" s="143">
        <v>0</v>
      </c>
      <c r="T149" s="144">
        <f t="shared" si="3"/>
        <v>0</v>
      </c>
      <c r="AR149" s="145" t="s">
        <v>91</v>
      </c>
      <c r="AT149" s="145" t="s">
        <v>174</v>
      </c>
      <c r="AU149" s="145" t="s">
        <v>85</v>
      </c>
      <c r="AY149" s="17" t="s">
        <v>172</v>
      </c>
      <c r="BE149" s="146">
        <f t="shared" si="4"/>
        <v>0</v>
      </c>
      <c r="BF149" s="146">
        <f t="shared" si="5"/>
        <v>0</v>
      </c>
      <c r="BG149" s="146">
        <f t="shared" si="6"/>
        <v>0</v>
      </c>
      <c r="BH149" s="146">
        <f t="shared" si="7"/>
        <v>0</v>
      </c>
      <c r="BI149" s="146">
        <f t="shared" si="8"/>
        <v>0</v>
      </c>
      <c r="BJ149" s="17" t="s">
        <v>8</v>
      </c>
      <c r="BK149" s="146">
        <f t="shared" si="9"/>
        <v>0</v>
      </c>
      <c r="BL149" s="17" t="s">
        <v>91</v>
      </c>
      <c r="BM149" s="145" t="s">
        <v>1534</v>
      </c>
    </row>
    <row r="150" spans="2:65" s="1" customFormat="1" ht="16.5" customHeight="1">
      <c r="B150" s="133"/>
      <c r="C150" s="134" t="s">
        <v>323</v>
      </c>
      <c r="D150" s="134" t="s">
        <v>174</v>
      </c>
      <c r="E150" s="135" t="s">
        <v>1247</v>
      </c>
      <c r="F150" s="136" t="s">
        <v>1381</v>
      </c>
      <c r="G150" s="137" t="s">
        <v>1228</v>
      </c>
      <c r="H150" s="138">
        <v>1</v>
      </c>
      <c r="I150" s="139"/>
      <c r="J150" s="140">
        <f t="shared" si="0"/>
        <v>0</v>
      </c>
      <c r="K150" s="136" t="s">
        <v>1</v>
      </c>
      <c r="L150" s="32"/>
      <c r="M150" s="141" t="s">
        <v>1</v>
      </c>
      <c r="N150" s="142" t="s">
        <v>42</v>
      </c>
      <c r="P150" s="143">
        <f t="shared" si="1"/>
        <v>0</v>
      </c>
      <c r="Q150" s="143">
        <v>0</v>
      </c>
      <c r="R150" s="143">
        <f t="shared" si="2"/>
        <v>0</v>
      </c>
      <c r="S150" s="143">
        <v>0</v>
      </c>
      <c r="T150" s="144">
        <f t="shared" si="3"/>
        <v>0</v>
      </c>
      <c r="AR150" s="145" t="s">
        <v>91</v>
      </c>
      <c r="AT150" s="145" t="s">
        <v>174</v>
      </c>
      <c r="AU150" s="145" t="s">
        <v>85</v>
      </c>
      <c r="AY150" s="17" t="s">
        <v>172</v>
      </c>
      <c r="BE150" s="146">
        <f t="shared" si="4"/>
        <v>0</v>
      </c>
      <c r="BF150" s="146">
        <f t="shared" si="5"/>
        <v>0</v>
      </c>
      <c r="BG150" s="146">
        <f t="shared" si="6"/>
        <v>0</v>
      </c>
      <c r="BH150" s="146">
        <f t="shared" si="7"/>
        <v>0</v>
      </c>
      <c r="BI150" s="146">
        <f t="shared" si="8"/>
        <v>0</v>
      </c>
      <c r="BJ150" s="17" t="s">
        <v>8</v>
      </c>
      <c r="BK150" s="146">
        <f t="shared" si="9"/>
        <v>0</v>
      </c>
      <c r="BL150" s="17" t="s">
        <v>91</v>
      </c>
      <c r="BM150" s="145" t="s">
        <v>1535</v>
      </c>
    </row>
    <row r="151" spans="2:65" s="1" customFormat="1" ht="33" customHeight="1">
      <c r="B151" s="133"/>
      <c r="C151" s="134" t="s">
        <v>331</v>
      </c>
      <c r="D151" s="134" t="s">
        <v>174</v>
      </c>
      <c r="E151" s="135" t="s">
        <v>1377</v>
      </c>
      <c r="F151" s="136" t="s">
        <v>1519</v>
      </c>
      <c r="G151" s="137" t="s">
        <v>1228</v>
      </c>
      <c r="H151" s="138">
        <v>1</v>
      </c>
      <c r="I151" s="139"/>
      <c r="J151" s="140">
        <f t="shared" si="0"/>
        <v>0</v>
      </c>
      <c r="K151" s="136" t="s">
        <v>1</v>
      </c>
      <c r="L151" s="32"/>
      <c r="M151" s="141" t="s">
        <v>1</v>
      </c>
      <c r="N151" s="142" t="s">
        <v>42</v>
      </c>
      <c r="P151" s="143">
        <f t="shared" si="1"/>
        <v>0</v>
      </c>
      <c r="Q151" s="143">
        <v>0</v>
      </c>
      <c r="R151" s="143">
        <f t="shared" si="2"/>
        <v>0</v>
      </c>
      <c r="S151" s="143">
        <v>0</v>
      </c>
      <c r="T151" s="144">
        <f t="shared" si="3"/>
        <v>0</v>
      </c>
      <c r="AR151" s="145" t="s">
        <v>91</v>
      </c>
      <c r="AT151" s="145" t="s">
        <v>174</v>
      </c>
      <c r="AU151" s="145" t="s">
        <v>85</v>
      </c>
      <c r="AY151" s="17" t="s">
        <v>172</v>
      </c>
      <c r="BE151" s="146">
        <f t="shared" si="4"/>
        <v>0</v>
      </c>
      <c r="BF151" s="146">
        <f t="shared" si="5"/>
        <v>0</v>
      </c>
      <c r="BG151" s="146">
        <f t="shared" si="6"/>
        <v>0</v>
      </c>
      <c r="BH151" s="146">
        <f t="shared" si="7"/>
        <v>0</v>
      </c>
      <c r="BI151" s="146">
        <f t="shared" si="8"/>
        <v>0</v>
      </c>
      <c r="BJ151" s="17" t="s">
        <v>8</v>
      </c>
      <c r="BK151" s="146">
        <f t="shared" si="9"/>
        <v>0</v>
      </c>
      <c r="BL151" s="17" t="s">
        <v>91</v>
      </c>
      <c r="BM151" s="145" t="s">
        <v>1536</v>
      </c>
    </row>
    <row r="152" spans="2:65" s="1" customFormat="1" ht="16.5" customHeight="1">
      <c r="B152" s="133"/>
      <c r="C152" s="134" t="s">
        <v>339</v>
      </c>
      <c r="D152" s="134" t="s">
        <v>174</v>
      </c>
      <c r="E152" s="135" t="s">
        <v>1380</v>
      </c>
      <c r="F152" s="136" t="s">
        <v>1358</v>
      </c>
      <c r="G152" s="137" t="s">
        <v>1359</v>
      </c>
      <c r="H152" s="138">
        <v>2</v>
      </c>
      <c r="I152" s="139"/>
      <c r="J152" s="140">
        <f t="shared" si="0"/>
        <v>0</v>
      </c>
      <c r="K152" s="136" t="s">
        <v>1</v>
      </c>
      <c r="L152" s="32"/>
      <c r="M152" s="141" t="s">
        <v>1</v>
      </c>
      <c r="N152" s="142" t="s">
        <v>42</v>
      </c>
      <c r="P152" s="143">
        <f t="shared" si="1"/>
        <v>0</v>
      </c>
      <c r="Q152" s="143">
        <v>0</v>
      </c>
      <c r="R152" s="143">
        <f t="shared" si="2"/>
        <v>0</v>
      </c>
      <c r="S152" s="143">
        <v>0</v>
      </c>
      <c r="T152" s="144">
        <f t="shared" si="3"/>
        <v>0</v>
      </c>
      <c r="AR152" s="145" t="s">
        <v>91</v>
      </c>
      <c r="AT152" s="145" t="s">
        <v>174</v>
      </c>
      <c r="AU152" s="145" t="s">
        <v>85</v>
      </c>
      <c r="AY152" s="17" t="s">
        <v>172</v>
      </c>
      <c r="BE152" s="146">
        <f t="shared" si="4"/>
        <v>0</v>
      </c>
      <c r="BF152" s="146">
        <f t="shared" si="5"/>
        <v>0</v>
      </c>
      <c r="BG152" s="146">
        <f t="shared" si="6"/>
        <v>0</v>
      </c>
      <c r="BH152" s="146">
        <f t="shared" si="7"/>
        <v>0</v>
      </c>
      <c r="BI152" s="146">
        <f t="shared" si="8"/>
        <v>0</v>
      </c>
      <c r="BJ152" s="17" t="s">
        <v>8</v>
      </c>
      <c r="BK152" s="146">
        <f t="shared" si="9"/>
        <v>0</v>
      </c>
      <c r="BL152" s="17" t="s">
        <v>91</v>
      </c>
      <c r="BM152" s="145" t="s">
        <v>1537</v>
      </c>
    </row>
    <row r="153" spans="2:65" s="1" customFormat="1" ht="16.5" customHeight="1">
      <c r="B153" s="133"/>
      <c r="C153" s="134" t="s">
        <v>343</v>
      </c>
      <c r="D153" s="134" t="s">
        <v>174</v>
      </c>
      <c r="E153" s="135" t="s">
        <v>1251</v>
      </c>
      <c r="F153" s="136" t="s">
        <v>1362</v>
      </c>
      <c r="G153" s="137" t="s">
        <v>1359</v>
      </c>
      <c r="H153" s="138">
        <v>2</v>
      </c>
      <c r="I153" s="139"/>
      <c r="J153" s="140">
        <f t="shared" si="0"/>
        <v>0</v>
      </c>
      <c r="K153" s="136" t="s">
        <v>1</v>
      </c>
      <c r="L153" s="32"/>
      <c r="M153" s="141" t="s">
        <v>1</v>
      </c>
      <c r="N153" s="142" t="s">
        <v>42</v>
      </c>
      <c r="P153" s="143">
        <f t="shared" si="1"/>
        <v>0</v>
      </c>
      <c r="Q153" s="143">
        <v>0</v>
      </c>
      <c r="R153" s="143">
        <f t="shared" si="2"/>
        <v>0</v>
      </c>
      <c r="S153" s="143">
        <v>0</v>
      </c>
      <c r="T153" s="144">
        <f t="shared" si="3"/>
        <v>0</v>
      </c>
      <c r="AR153" s="145" t="s">
        <v>91</v>
      </c>
      <c r="AT153" s="145" t="s">
        <v>174</v>
      </c>
      <c r="AU153" s="145" t="s">
        <v>85</v>
      </c>
      <c r="AY153" s="17" t="s">
        <v>172</v>
      </c>
      <c r="BE153" s="146">
        <f t="shared" si="4"/>
        <v>0</v>
      </c>
      <c r="BF153" s="146">
        <f t="shared" si="5"/>
        <v>0</v>
      </c>
      <c r="BG153" s="146">
        <f t="shared" si="6"/>
        <v>0</v>
      </c>
      <c r="BH153" s="146">
        <f t="shared" si="7"/>
        <v>0</v>
      </c>
      <c r="BI153" s="146">
        <f t="shared" si="8"/>
        <v>0</v>
      </c>
      <c r="BJ153" s="17" t="s">
        <v>8</v>
      </c>
      <c r="BK153" s="146">
        <f t="shared" si="9"/>
        <v>0</v>
      </c>
      <c r="BL153" s="17" t="s">
        <v>91</v>
      </c>
      <c r="BM153" s="145" t="s">
        <v>1538</v>
      </c>
    </row>
    <row r="154" spans="2:65" s="1" customFormat="1" ht="16.5" customHeight="1">
      <c r="B154" s="133"/>
      <c r="C154" s="134" t="s">
        <v>347</v>
      </c>
      <c r="D154" s="134" t="s">
        <v>174</v>
      </c>
      <c r="E154" s="135" t="s">
        <v>1253</v>
      </c>
      <c r="F154" s="136" t="s">
        <v>1365</v>
      </c>
      <c r="G154" s="137" t="s">
        <v>1359</v>
      </c>
      <c r="H154" s="138">
        <v>2</v>
      </c>
      <c r="I154" s="139"/>
      <c r="J154" s="140">
        <f t="shared" si="0"/>
        <v>0</v>
      </c>
      <c r="K154" s="136" t="s">
        <v>1</v>
      </c>
      <c r="L154" s="32"/>
      <c r="M154" s="141" t="s">
        <v>1</v>
      </c>
      <c r="N154" s="142" t="s">
        <v>42</v>
      </c>
      <c r="P154" s="143">
        <f t="shared" si="1"/>
        <v>0</v>
      </c>
      <c r="Q154" s="143">
        <v>0</v>
      </c>
      <c r="R154" s="143">
        <f t="shared" si="2"/>
        <v>0</v>
      </c>
      <c r="S154" s="143">
        <v>0</v>
      </c>
      <c r="T154" s="144">
        <f t="shared" si="3"/>
        <v>0</v>
      </c>
      <c r="AR154" s="145" t="s">
        <v>91</v>
      </c>
      <c r="AT154" s="145" t="s">
        <v>174</v>
      </c>
      <c r="AU154" s="145" t="s">
        <v>85</v>
      </c>
      <c r="AY154" s="17" t="s">
        <v>172</v>
      </c>
      <c r="BE154" s="146">
        <f t="shared" si="4"/>
        <v>0</v>
      </c>
      <c r="BF154" s="146">
        <f t="shared" si="5"/>
        <v>0</v>
      </c>
      <c r="BG154" s="146">
        <f t="shared" si="6"/>
        <v>0</v>
      </c>
      <c r="BH154" s="146">
        <f t="shared" si="7"/>
        <v>0</v>
      </c>
      <c r="BI154" s="146">
        <f t="shared" si="8"/>
        <v>0</v>
      </c>
      <c r="BJ154" s="17" t="s">
        <v>8</v>
      </c>
      <c r="BK154" s="146">
        <f t="shared" si="9"/>
        <v>0</v>
      </c>
      <c r="BL154" s="17" t="s">
        <v>91</v>
      </c>
      <c r="BM154" s="145" t="s">
        <v>1539</v>
      </c>
    </row>
    <row r="155" spans="2:65" s="1" customFormat="1" ht="16.5" customHeight="1">
      <c r="B155" s="133"/>
      <c r="C155" s="134" t="s">
        <v>352</v>
      </c>
      <c r="D155" s="134" t="s">
        <v>174</v>
      </c>
      <c r="E155" s="135" t="s">
        <v>1255</v>
      </c>
      <c r="F155" s="136" t="s">
        <v>1371</v>
      </c>
      <c r="G155" s="137" t="s">
        <v>1228</v>
      </c>
      <c r="H155" s="138">
        <v>1</v>
      </c>
      <c r="I155" s="139"/>
      <c r="J155" s="140">
        <f t="shared" si="0"/>
        <v>0</v>
      </c>
      <c r="K155" s="136" t="s">
        <v>1</v>
      </c>
      <c r="L155" s="32"/>
      <c r="M155" s="141" t="s">
        <v>1</v>
      </c>
      <c r="N155" s="142" t="s">
        <v>42</v>
      </c>
      <c r="P155" s="143">
        <f t="shared" si="1"/>
        <v>0</v>
      </c>
      <c r="Q155" s="143">
        <v>0</v>
      </c>
      <c r="R155" s="143">
        <f t="shared" si="2"/>
        <v>0</v>
      </c>
      <c r="S155" s="143">
        <v>0</v>
      </c>
      <c r="T155" s="144">
        <f t="shared" si="3"/>
        <v>0</v>
      </c>
      <c r="AR155" s="145" t="s">
        <v>91</v>
      </c>
      <c r="AT155" s="145" t="s">
        <v>174</v>
      </c>
      <c r="AU155" s="145" t="s">
        <v>85</v>
      </c>
      <c r="AY155" s="17" t="s">
        <v>172</v>
      </c>
      <c r="BE155" s="146">
        <f t="shared" si="4"/>
        <v>0</v>
      </c>
      <c r="BF155" s="146">
        <f t="shared" si="5"/>
        <v>0</v>
      </c>
      <c r="BG155" s="146">
        <f t="shared" si="6"/>
        <v>0</v>
      </c>
      <c r="BH155" s="146">
        <f t="shared" si="7"/>
        <v>0</v>
      </c>
      <c r="BI155" s="146">
        <f t="shared" si="8"/>
        <v>0</v>
      </c>
      <c r="BJ155" s="17" t="s">
        <v>8</v>
      </c>
      <c r="BK155" s="146">
        <f t="shared" si="9"/>
        <v>0</v>
      </c>
      <c r="BL155" s="17" t="s">
        <v>91</v>
      </c>
      <c r="BM155" s="145" t="s">
        <v>1540</v>
      </c>
    </row>
    <row r="156" spans="2:65" s="11" customFormat="1" ht="22.9" customHeight="1">
      <c r="B156" s="121"/>
      <c r="D156" s="122" t="s">
        <v>76</v>
      </c>
      <c r="E156" s="131" t="s">
        <v>1212</v>
      </c>
      <c r="F156" s="131" t="s">
        <v>1541</v>
      </c>
      <c r="I156" s="124"/>
      <c r="J156" s="132">
        <f>BK156</f>
        <v>0</v>
      </c>
      <c r="L156" s="121"/>
      <c r="M156" s="126"/>
      <c r="P156" s="127">
        <f>SUM(P157:P160)</f>
        <v>0</v>
      </c>
      <c r="R156" s="127">
        <f>SUM(R157:R160)</f>
        <v>0</v>
      </c>
      <c r="T156" s="128">
        <f>SUM(T157:T160)</f>
        <v>0</v>
      </c>
      <c r="AR156" s="122" t="s">
        <v>8</v>
      </c>
      <c r="AT156" s="129" t="s">
        <v>76</v>
      </c>
      <c r="AU156" s="129" t="s">
        <v>8</v>
      </c>
      <c r="AY156" s="122" t="s">
        <v>172</v>
      </c>
      <c r="BK156" s="130">
        <f>SUM(BK157:BK160)</f>
        <v>0</v>
      </c>
    </row>
    <row r="157" spans="2:65" s="1" customFormat="1" ht="24.2" customHeight="1">
      <c r="B157" s="133"/>
      <c r="C157" s="162" t="s">
        <v>356</v>
      </c>
      <c r="D157" s="162" t="s">
        <v>231</v>
      </c>
      <c r="E157" s="163" t="s">
        <v>1542</v>
      </c>
      <c r="F157" s="164" t="s">
        <v>1389</v>
      </c>
      <c r="G157" s="165" t="s">
        <v>975</v>
      </c>
      <c r="H157" s="166">
        <v>1</v>
      </c>
      <c r="I157" s="167"/>
      <c r="J157" s="168">
        <f>ROUND(I157*H157,0)</f>
        <v>0</v>
      </c>
      <c r="K157" s="164" t="s">
        <v>1</v>
      </c>
      <c r="L157" s="169"/>
      <c r="M157" s="170" t="s">
        <v>1</v>
      </c>
      <c r="N157" s="171" t="s">
        <v>42</v>
      </c>
      <c r="P157" s="143">
        <f>O157*H157</f>
        <v>0</v>
      </c>
      <c r="Q157" s="143">
        <v>0</v>
      </c>
      <c r="R157" s="143">
        <f>Q157*H157</f>
        <v>0</v>
      </c>
      <c r="S157" s="143">
        <v>0</v>
      </c>
      <c r="T157" s="144">
        <f>S157*H157</f>
        <v>0</v>
      </c>
      <c r="AR157" s="145" t="s">
        <v>103</v>
      </c>
      <c r="AT157" s="145" t="s">
        <v>231</v>
      </c>
      <c r="AU157" s="145" t="s">
        <v>85</v>
      </c>
      <c r="AY157" s="17" t="s">
        <v>172</v>
      </c>
      <c r="BE157" s="146">
        <f>IF(N157="základní",J157,0)</f>
        <v>0</v>
      </c>
      <c r="BF157" s="146">
        <f>IF(N157="snížená",J157,0)</f>
        <v>0</v>
      </c>
      <c r="BG157" s="146">
        <f>IF(N157="zákl. přenesená",J157,0)</f>
        <v>0</v>
      </c>
      <c r="BH157" s="146">
        <f>IF(N157="sníž. přenesená",J157,0)</f>
        <v>0</v>
      </c>
      <c r="BI157" s="146">
        <f>IF(N157="nulová",J157,0)</f>
        <v>0</v>
      </c>
      <c r="BJ157" s="17" t="s">
        <v>8</v>
      </c>
      <c r="BK157" s="146">
        <f>ROUND(I157*H157,0)</f>
        <v>0</v>
      </c>
      <c r="BL157" s="17" t="s">
        <v>91</v>
      </c>
      <c r="BM157" s="145" t="s">
        <v>401</v>
      </c>
    </row>
    <row r="158" spans="2:65" s="1" customFormat="1" ht="16.5" customHeight="1">
      <c r="B158" s="133"/>
      <c r="C158" s="162" t="s">
        <v>362</v>
      </c>
      <c r="D158" s="162" t="s">
        <v>231</v>
      </c>
      <c r="E158" s="163" t="s">
        <v>1392</v>
      </c>
      <c r="F158" s="164" t="s">
        <v>1393</v>
      </c>
      <c r="G158" s="165" t="s">
        <v>1228</v>
      </c>
      <c r="H158" s="166">
        <v>1</v>
      </c>
      <c r="I158" s="167"/>
      <c r="J158" s="168">
        <f>ROUND(I158*H158,0)</f>
        <v>0</v>
      </c>
      <c r="K158" s="164" t="s">
        <v>1</v>
      </c>
      <c r="L158" s="169"/>
      <c r="M158" s="170" t="s">
        <v>1</v>
      </c>
      <c r="N158" s="171" t="s">
        <v>42</v>
      </c>
      <c r="P158" s="143">
        <f>O158*H158</f>
        <v>0</v>
      </c>
      <c r="Q158" s="143">
        <v>0</v>
      </c>
      <c r="R158" s="143">
        <f>Q158*H158</f>
        <v>0</v>
      </c>
      <c r="S158" s="143">
        <v>0</v>
      </c>
      <c r="T158" s="144">
        <f>S158*H158</f>
        <v>0</v>
      </c>
      <c r="AR158" s="145" t="s">
        <v>103</v>
      </c>
      <c r="AT158" s="145" t="s">
        <v>231</v>
      </c>
      <c r="AU158" s="145" t="s">
        <v>85</v>
      </c>
      <c r="AY158" s="17" t="s">
        <v>172</v>
      </c>
      <c r="BE158" s="146">
        <f>IF(N158="základní",J158,0)</f>
        <v>0</v>
      </c>
      <c r="BF158" s="146">
        <f>IF(N158="snížená",J158,0)</f>
        <v>0</v>
      </c>
      <c r="BG158" s="146">
        <f>IF(N158="zákl. přenesená",J158,0)</f>
        <v>0</v>
      </c>
      <c r="BH158" s="146">
        <f>IF(N158="sníž. přenesená",J158,0)</f>
        <v>0</v>
      </c>
      <c r="BI158" s="146">
        <f>IF(N158="nulová",J158,0)</f>
        <v>0</v>
      </c>
      <c r="BJ158" s="17" t="s">
        <v>8</v>
      </c>
      <c r="BK158" s="146">
        <f>ROUND(I158*H158,0)</f>
        <v>0</v>
      </c>
      <c r="BL158" s="17" t="s">
        <v>91</v>
      </c>
      <c r="BM158" s="145" t="s">
        <v>411</v>
      </c>
    </row>
    <row r="159" spans="2:65" s="1" customFormat="1" ht="16.5" customHeight="1">
      <c r="B159" s="133"/>
      <c r="C159" s="162" t="s">
        <v>366</v>
      </c>
      <c r="D159" s="162" t="s">
        <v>231</v>
      </c>
      <c r="E159" s="163" t="s">
        <v>1422</v>
      </c>
      <c r="F159" s="164" t="s">
        <v>1423</v>
      </c>
      <c r="G159" s="165" t="s">
        <v>1228</v>
      </c>
      <c r="H159" s="166">
        <v>1</v>
      </c>
      <c r="I159" s="167"/>
      <c r="J159" s="168">
        <f>ROUND(I159*H159,0)</f>
        <v>0</v>
      </c>
      <c r="K159" s="164" t="s">
        <v>1</v>
      </c>
      <c r="L159" s="169"/>
      <c r="M159" s="170" t="s">
        <v>1</v>
      </c>
      <c r="N159" s="171" t="s">
        <v>42</v>
      </c>
      <c r="P159" s="143">
        <f>O159*H159</f>
        <v>0</v>
      </c>
      <c r="Q159" s="143">
        <v>0</v>
      </c>
      <c r="R159" s="143">
        <f>Q159*H159</f>
        <v>0</v>
      </c>
      <c r="S159" s="143">
        <v>0</v>
      </c>
      <c r="T159" s="144">
        <f>S159*H159</f>
        <v>0</v>
      </c>
      <c r="AR159" s="145" t="s">
        <v>103</v>
      </c>
      <c r="AT159" s="145" t="s">
        <v>231</v>
      </c>
      <c r="AU159" s="145" t="s">
        <v>85</v>
      </c>
      <c r="AY159" s="17" t="s">
        <v>172</v>
      </c>
      <c r="BE159" s="146">
        <f>IF(N159="základní",J159,0)</f>
        <v>0</v>
      </c>
      <c r="BF159" s="146">
        <f>IF(N159="snížená",J159,0)</f>
        <v>0</v>
      </c>
      <c r="BG159" s="146">
        <f>IF(N159="zákl. přenesená",J159,0)</f>
        <v>0</v>
      </c>
      <c r="BH159" s="146">
        <f>IF(N159="sníž. přenesená",J159,0)</f>
        <v>0</v>
      </c>
      <c r="BI159" s="146">
        <f>IF(N159="nulová",J159,0)</f>
        <v>0</v>
      </c>
      <c r="BJ159" s="17" t="s">
        <v>8</v>
      </c>
      <c r="BK159" s="146">
        <f>ROUND(I159*H159,0)</f>
        <v>0</v>
      </c>
      <c r="BL159" s="17" t="s">
        <v>91</v>
      </c>
      <c r="BM159" s="145" t="s">
        <v>423</v>
      </c>
    </row>
    <row r="160" spans="2:65" s="1" customFormat="1" ht="16.5" customHeight="1">
      <c r="B160" s="133"/>
      <c r="C160" s="162" t="s">
        <v>372</v>
      </c>
      <c r="D160" s="162" t="s">
        <v>231</v>
      </c>
      <c r="E160" s="163" t="s">
        <v>1426</v>
      </c>
      <c r="F160" s="164" t="s">
        <v>1427</v>
      </c>
      <c r="G160" s="165" t="s">
        <v>1228</v>
      </c>
      <c r="H160" s="166">
        <v>1</v>
      </c>
      <c r="I160" s="167"/>
      <c r="J160" s="168">
        <f>ROUND(I160*H160,0)</f>
        <v>0</v>
      </c>
      <c r="K160" s="164" t="s">
        <v>1</v>
      </c>
      <c r="L160" s="169"/>
      <c r="M160" s="193" t="s">
        <v>1</v>
      </c>
      <c r="N160" s="194" t="s">
        <v>42</v>
      </c>
      <c r="O160" s="190"/>
      <c r="P160" s="191">
        <f>O160*H160</f>
        <v>0</v>
      </c>
      <c r="Q160" s="191">
        <v>0</v>
      </c>
      <c r="R160" s="191">
        <f>Q160*H160</f>
        <v>0</v>
      </c>
      <c r="S160" s="191">
        <v>0</v>
      </c>
      <c r="T160" s="192">
        <f>S160*H160</f>
        <v>0</v>
      </c>
      <c r="AR160" s="145" t="s">
        <v>103</v>
      </c>
      <c r="AT160" s="145" t="s">
        <v>231</v>
      </c>
      <c r="AU160" s="145" t="s">
        <v>85</v>
      </c>
      <c r="AY160" s="17" t="s">
        <v>172</v>
      </c>
      <c r="BE160" s="146">
        <f>IF(N160="základní",J160,0)</f>
        <v>0</v>
      </c>
      <c r="BF160" s="146">
        <f>IF(N160="snížená",J160,0)</f>
        <v>0</v>
      </c>
      <c r="BG160" s="146">
        <f>IF(N160="zákl. přenesená",J160,0)</f>
        <v>0</v>
      </c>
      <c r="BH160" s="146">
        <f>IF(N160="sníž. přenesená",J160,0)</f>
        <v>0</v>
      </c>
      <c r="BI160" s="146">
        <f>IF(N160="nulová",J160,0)</f>
        <v>0</v>
      </c>
      <c r="BJ160" s="17" t="s">
        <v>8</v>
      </c>
      <c r="BK160" s="146">
        <f>ROUND(I160*H160,0)</f>
        <v>0</v>
      </c>
      <c r="BL160" s="17" t="s">
        <v>91</v>
      </c>
      <c r="BM160" s="145" t="s">
        <v>431</v>
      </c>
    </row>
    <row r="161" spans="2:12" s="1" customFormat="1" ht="6.95" customHeight="1">
      <c r="B161" s="44"/>
      <c r="C161" s="45"/>
      <c r="D161" s="45"/>
      <c r="E161" s="45"/>
      <c r="F161" s="45"/>
      <c r="G161" s="45"/>
      <c r="H161" s="45"/>
      <c r="I161" s="45"/>
      <c r="J161" s="45"/>
      <c r="K161" s="45"/>
      <c r="L161" s="32"/>
    </row>
  </sheetData>
  <autoFilter ref="C118:K160" xr:uid="{00000000-0009-0000-0000-000009000000}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2:BM134"/>
  <sheetViews>
    <sheetView showGridLines="0" tabSelected="1" workbookViewId="0">
      <selection activeCell="J122" sqref="J122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1" t="s">
        <v>5</v>
      </c>
      <c r="M2" s="212"/>
      <c r="N2" s="212"/>
      <c r="O2" s="212"/>
      <c r="P2" s="212"/>
      <c r="Q2" s="212"/>
      <c r="R2" s="212"/>
      <c r="S2" s="212"/>
      <c r="T2" s="212"/>
      <c r="U2" s="212"/>
      <c r="V2" s="212"/>
      <c r="AT2" s="17" t="s">
        <v>111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4.95" customHeight="1">
      <c r="B4" s="20"/>
      <c r="D4" s="21" t="s">
        <v>118</v>
      </c>
      <c r="L4" s="20"/>
      <c r="M4" s="89" t="s">
        <v>11</v>
      </c>
      <c r="AT4" s="17" t="s">
        <v>3</v>
      </c>
    </row>
    <row r="5" spans="2:46" ht="6.95" customHeight="1">
      <c r="B5" s="20"/>
      <c r="L5" s="20"/>
    </row>
    <row r="6" spans="2:46" ht="12" customHeight="1">
      <c r="B6" s="20"/>
      <c r="D6" s="27" t="s">
        <v>17</v>
      </c>
      <c r="L6" s="20"/>
    </row>
    <row r="7" spans="2:46" ht="26.25" customHeight="1">
      <c r="B7" s="20"/>
      <c r="E7" s="243" t="str">
        <f>'Rekapitulace stavby'!K6</f>
        <v>NPK a.s., Pardubická nemocnice - fototerapie, rodinný pokoj, mytí klecí</v>
      </c>
      <c r="F7" s="244"/>
      <c r="G7" s="244"/>
      <c r="H7" s="244"/>
      <c r="L7" s="20"/>
    </row>
    <row r="8" spans="2:46" s="1" customFormat="1" ht="12" customHeight="1">
      <c r="B8" s="32"/>
      <c r="D8" s="27" t="s">
        <v>131</v>
      </c>
      <c r="L8" s="32"/>
    </row>
    <row r="9" spans="2:46" s="1" customFormat="1" ht="16.5" customHeight="1">
      <c r="B9" s="32"/>
      <c r="E9" s="227" t="s">
        <v>1543</v>
      </c>
      <c r="F9" s="242"/>
      <c r="G9" s="242"/>
      <c r="H9" s="242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19</v>
      </c>
      <c r="F11" s="25" t="s">
        <v>1</v>
      </c>
      <c r="I11" s="27" t="s">
        <v>20</v>
      </c>
      <c r="J11" s="25" t="s">
        <v>1</v>
      </c>
      <c r="L11" s="32"/>
    </row>
    <row r="12" spans="2:46" s="1" customFormat="1" ht="12" customHeight="1">
      <c r="B12" s="32"/>
      <c r="D12" s="27" t="s">
        <v>21</v>
      </c>
      <c r="F12" s="25" t="s">
        <v>22</v>
      </c>
      <c r="I12" s="27" t="s">
        <v>23</v>
      </c>
      <c r="J12" s="52" t="str">
        <f>'Rekapitulace stavby'!AN8</f>
        <v>8. 10. 2025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25</v>
      </c>
      <c r="I14" s="27" t="s">
        <v>26</v>
      </c>
      <c r="J14" s="25" t="s">
        <v>1</v>
      </c>
      <c r="L14" s="32"/>
    </row>
    <row r="15" spans="2:46" s="1" customFormat="1" ht="18" customHeight="1">
      <c r="B15" s="32"/>
      <c r="E15" s="25" t="s">
        <v>27</v>
      </c>
      <c r="I15" s="27" t="s">
        <v>28</v>
      </c>
      <c r="J15" s="25" t="s">
        <v>1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29</v>
      </c>
      <c r="I17" s="27" t="s">
        <v>26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45" t="str">
        <f>'Rekapitulace stavby'!E14</f>
        <v>Vyplň údaj</v>
      </c>
      <c r="F18" s="232"/>
      <c r="G18" s="232"/>
      <c r="H18" s="232"/>
      <c r="I18" s="27" t="s">
        <v>28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31</v>
      </c>
      <c r="I20" s="27" t="s">
        <v>26</v>
      </c>
      <c r="J20" s="25" t="s">
        <v>1</v>
      </c>
      <c r="L20" s="32"/>
    </row>
    <row r="21" spans="2:12" s="1" customFormat="1" ht="18" customHeight="1">
      <c r="B21" s="32"/>
      <c r="E21" s="25" t="s">
        <v>32</v>
      </c>
      <c r="I21" s="27" t="s">
        <v>28</v>
      </c>
      <c r="J21" s="25" t="s">
        <v>1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34</v>
      </c>
      <c r="I23" s="27" t="s">
        <v>26</v>
      </c>
      <c r="J23" s="25" t="s">
        <v>1</v>
      </c>
      <c r="L23" s="32"/>
    </row>
    <row r="24" spans="2:12" s="1" customFormat="1" ht="18" customHeight="1">
      <c r="B24" s="32"/>
      <c r="E24" s="25" t="s">
        <v>35</v>
      </c>
      <c r="I24" s="27" t="s">
        <v>28</v>
      </c>
      <c r="J24" s="25" t="s">
        <v>1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36</v>
      </c>
      <c r="L26" s="32"/>
    </row>
    <row r="27" spans="2:12" s="7" customFormat="1" ht="16.5" customHeight="1">
      <c r="B27" s="90"/>
      <c r="E27" s="236" t="s">
        <v>1</v>
      </c>
      <c r="F27" s="236"/>
      <c r="G27" s="236"/>
      <c r="H27" s="236"/>
      <c r="L27" s="90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1" t="s">
        <v>37</v>
      </c>
      <c r="J30" s="66">
        <f>J121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39</v>
      </c>
      <c r="I32" s="35" t="s">
        <v>38</v>
      </c>
      <c r="J32" s="35" t="s">
        <v>40</v>
      </c>
      <c r="L32" s="32"/>
    </row>
    <row r="33" spans="2:12" s="1" customFormat="1" ht="14.45" customHeight="1">
      <c r="B33" s="32"/>
      <c r="D33" s="55" t="s">
        <v>41</v>
      </c>
      <c r="E33" s="27" t="s">
        <v>42</v>
      </c>
      <c r="F33" s="92">
        <f>ROUND((SUM(BE121:BE132)),  0)</f>
        <v>0</v>
      </c>
      <c r="I33" s="93">
        <v>0.21</v>
      </c>
      <c r="J33" s="92">
        <f>ROUND(((SUM(BE121:BE132))*I33),  0)</f>
        <v>0</v>
      </c>
      <c r="L33" s="32"/>
    </row>
    <row r="34" spans="2:12" s="1" customFormat="1" ht="14.45" customHeight="1">
      <c r="B34" s="32"/>
      <c r="E34" s="27" t="s">
        <v>43</v>
      </c>
      <c r="F34" s="92">
        <f>ROUND((SUM(BF121:BF132)),  0)</f>
        <v>0</v>
      </c>
      <c r="I34" s="93">
        <v>0.12</v>
      </c>
      <c r="J34" s="92">
        <f>ROUND(((SUM(BF121:BF132))*I34),  0)</f>
        <v>0</v>
      </c>
      <c r="L34" s="32"/>
    </row>
    <row r="35" spans="2:12" s="1" customFormat="1" ht="14.45" hidden="1" customHeight="1">
      <c r="B35" s="32"/>
      <c r="E35" s="27" t="s">
        <v>44</v>
      </c>
      <c r="F35" s="92">
        <f>ROUND((SUM(BG121:BG132)),  0)</f>
        <v>0</v>
      </c>
      <c r="I35" s="93">
        <v>0.21</v>
      </c>
      <c r="J35" s="92">
        <f>0</f>
        <v>0</v>
      </c>
      <c r="L35" s="32"/>
    </row>
    <row r="36" spans="2:12" s="1" customFormat="1" ht="14.45" hidden="1" customHeight="1">
      <c r="B36" s="32"/>
      <c r="E36" s="27" t="s">
        <v>45</v>
      </c>
      <c r="F36" s="92">
        <f>ROUND((SUM(BH121:BH132)),  0)</f>
        <v>0</v>
      </c>
      <c r="I36" s="93">
        <v>0.12</v>
      </c>
      <c r="J36" s="92">
        <f>0</f>
        <v>0</v>
      </c>
      <c r="L36" s="32"/>
    </row>
    <row r="37" spans="2:12" s="1" customFormat="1" ht="14.45" hidden="1" customHeight="1">
      <c r="B37" s="32"/>
      <c r="E37" s="27" t="s">
        <v>46</v>
      </c>
      <c r="F37" s="92">
        <f>ROUND((SUM(BI121:BI132)),  0)</f>
        <v>0</v>
      </c>
      <c r="I37" s="93">
        <v>0</v>
      </c>
      <c r="J37" s="92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4"/>
      <c r="D39" s="95" t="s">
        <v>47</v>
      </c>
      <c r="E39" s="57"/>
      <c r="F39" s="57"/>
      <c r="G39" s="96" t="s">
        <v>48</v>
      </c>
      <c r="H39" s="97" t="s">
        <v>49</v>
      </c>
      <c r="I39" s="57"/>
      <c r="J39" s="98">
        <f>SUM(J30:J37)</f>
        <v>0</v>
      </c>
      <c r="K39" s="99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50</v>
      </c>
      <c r="E50" s="42"/>
      <c r="F50" s="42"/>
      <c r="G50" s="41" t="s">
        <v>51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2"/>
      <c r="D61" s="43" t="s">
        <v>52</v>
      </c>
      <c r="E61" s="34"/>
      <c r="F61" s="100" t="s">
        <v>53</v>
      </c>
      <c r="G61" s="43" t="s">
        <v>52</v>
      </c>
      <c r="H61" s="34"/>
      <c r="I61" s="34"/>
      <c r="J61" s="101" t="s">
        <v>53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2"/>
      <c r="D65" s="41" t="s">
        <v>54</v>
      </c>
      <c r="E65" s="42"/>
      <c r="F65" s="42"/>
      <c r="G65" s="41" t="s">
        <v>55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2"/>
      <c r="D76" s="43" t="s">
        <v>52</v>
      </c>
      <c r="E76" s="34"/>
      <c r="F76" s="100" t="s">
        <v>53</v>
      </c>
      <c r="G76" s="43" t="s">
        <v>52</v>
      </c>
      <c r="H76" s="34"/>
      <c r="I76" s="34"/>
      <c r="J76" s="101" t="s">
        <v>53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136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17</v>
      </c>
      <c r="L84" s="32"/>
    </row>
    <row r="85" spans="2:47" s="1" customFormat="1" ht="26.25" customHeight="1">
      <c r="B85" s="32"/>
      <c r="E85" s="243" t="str">
        <f>E7</f>
        <v>NPK a.s., Pardubická nemocnice - fototerapie, rodinný pokoj, mytí klecí</v>
      </c>
      <c r="F85" s="244"/>
      <c r="G85" s="244"/>
      <c r="H85" s="244"/>
      <c r="L85" s="32"/>
    </row>
    <row r="86" spans="2:47" s="1" customFormat="1" ht="12" customHeight="1">
      <c r="B86" s="32"/>
      <c r="C86" s="27" t="s">
        <v>131</v>
      </c>
      <c r="L86" s="32"/>
    </row>
    <row r="87" spans="2:47" s="1" customFormat="1" ht="16.5" customHeight="1">
      <c r="B87" s="32"/>
      <c r="E87" s="227" t="str">
        <f>E9</f>
        <v>99 - Vedlejší náklady</v>
      </c>
      <c r="F87" s="242"/>
      <c r="G87" s="242"/>
      <c r="H87" s="242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21</v>
      </c>
      <c r="F89" s="25" t="str">
        <f>F12</f>
        <v>Pardubice</v>
      </c>
      <c r="I89" s="27" t="s">
        <v>23</v>
      </c>
      <c r="J89" s="52" t="str">
        <f>IF(J12="","",J12)</f>
        <v>8. 10. 2025</v>
      </c>
      <c r="L89" s="32"/>
    </row>
    <row r="90" spans="2:47" s="1" customFormat="1" ht="6.95" customHeight="1">
      <c r="B90" s="32"/>
      <c r="L90" s="32"/>
    </row>
    <row r="91" spans="2:47" s="1" customFormat="1" ht="25.7" customHeight="1">
      <c r="B91" s="32"/>
      <c r="C91" s="27" t="s">
        <v>25</v>
      </c>
      <c r="F91" s="25" t="str">
        <f>E15</f>
        <v>Nemocnice Pardubického kraje a.s., Kyjevská 44</v>
      </c>
      <c r="I91" s="27" t="s">
        <v>31</v>
      </c>
      <c r="J91" s="30" t="str">
        <f>E21</f>
        <v>Projekce CZ s.r.o., Tovární 290, Chrudim</v>
      </c>
      <c r="L91" s="32"/>
    </row>
    <row r="92" spans="2:47" s="1" customFormat="1" ht="15.2" customHeight="1">
      <c r="B92" s="32"/>
      <c r="C92" s="27" t="s">
        <v>29</v>
      </c>
      <c r="F92" s="25" t="str">
        <f>IF(E18="","",E18)</f>
        <v>Vyplň údaj</v>
      </c>
      <c r="I92" s="27" t="s">
        <v>34</v>
      </c>
      <c r="J92" s="30" t="str">
        <f>E24</f>
        <v>ing. V. Švehla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2" t="s">
        <v>137</v>
      </c>
      <c r="D94" s="94"/>
      <c r="E94" s="94"/>
      <c r="F94" s="94"/>
      <c r="G94" s="94"/>
      <c r="H94" s="94"/>
      <c r="I94" s="94"/>
      <c r="J94" s="103" t="s">
        <v>138</v>
      </c>
      <c r="K94" s="94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4" t="s">
        <v>139</v>
      </c>
      <c r="J96" s="66">
        <f>J97</f>
        <v>0</v>
      </c>
      <c r="L96" s="32"/>
      <c r="AU96" s="17" t="s">
        <v>140</v>
      </c>
    </row>
    <row r="97" spans="2:12" s="8" customFormat="1" ht="24.95" customHeight="1">
      <c r="B97" s="105"/>
      <c r="D97" s="106" t="s">
        <v>1544</v>
      </c>
      <c r="E97" s="107"/>
      <c r="F97" s="107"/>
      <c r="G97" s="107"/>
      <c r="H97" s="107"/>
      <c r="I97" s="107"/>
      <c r="J97" s="108">
        <f>SUM(J98:J101)</f>
        <v>0</v>
      </c>
      <c r="L97" s="105"/>
    </row>
    <row r="98" spans="2:12" s="9" customFormat="1" ht="19.899999999999999" customHeight="1">
      <c r="B98" s="109"/>
      <c r="D98" s="110" t="s">
        <v>1545</v>
      </c>
      <c r="E98" s="111"/>
      <c r="F98" s="111"/>
      <c r="G98" s="111"/>
      <c r="H98" s="111"/>
      <c r="I98" s="111"/>
      <c r="J98" s="112">
        <f>J123</f>
        <v>0</v>
      </c>
      <c r="L98" s="109"/>
    </row>
    <row r="99" spans="2:12" s="9" customFormat="1" ht="19.899999999999999" customHeight="1">
      <c r="B99" s="109"/>
      <c r="D99" s="110" t="s">
        <v>1578</v>
      </c>
      <c r="E99" s="111"/>
      <c r="F99" s="111"/>
      <c r="G99" s="111"/>
      <c r="H99" s="111"/>
      <c r="I99" s="111"/>
      <c r="J99" s="112">
        <f>J127</f>
        <v>0</v>
      </c>
      <c r="L99" s="109"/>
    </row>
    <row r="100" spans="2:12" s="9" customFormat="1" ht="19.899999999999999" customHeight="1">
      <c r="B100" s="109"/>
      <c r="D100" s="110" t="s">
        <v>1581</v>
      </c>
      <c r="E100" s="111"/>
      <c r="F100" s="111"/>
      <c r="G100" s="111"/>
      <c r="H100" s="111"/>
      <c r="I100" s="111"/>
      <c r="J100" s="112">
        <f>J129</f>
        <v>0</v>
      </c>
      <c r="L100" s="109"/>
    </row>
    <row r="101" spans="2:12" s="9" customFormat="1" ht="19.899999999999999" customHeight="1">
      <c r="B101" s="109"/>
      <c r="D101" s="110" t="s">
        <v>1546</v>
      </c>
      <c r="E101" s="111"/>
      <c r="F101" s="111"/>
      <c r="G101" s="111"/>
      <c r="H101" s="111"/>
      <c r="I101" s="111"/>
      <c r="J101" s="112">
        <f>J131</f>
        <v>0</v>
      </c>
      <c r="L101" s="109"/>
    </row>
    <row r="102" spans="2:12" s="1" customFormat="1" ht="21.75" customHeight="1">
      <c r="B102" s="32"/>
      <c r="L102" s="32"/>
    </row>
    <row r="103" spans="2:12" s="1" customFormat="1" ht="6.95" customHeight="1">
      <c r="B103" s="44"/>
      <c r="C103" s="45"/>
      <c r="D103" s="45"/>
      <c r="E103" s="45"/>
      <c r="F103" s="45"/>
      <c r="G103" s="45"/>
      <c r="H103" s="45"/>
      <c r="I103" s="45"/>
      <c r="J103" s="45"/>
      <c r="K103" s="45"/>
      <c r="L103" s="32"/>
    </row>
    <row r="107" spans="2:12" s="1" customFormat="1" ht="6.95" customHeight="1">
      <c r="B107" s="46"/>
      <c r="C107" s="47"/>
      <c r="D107" s="47"/>
      <c r="E107" s="47"/>
      <c r="F107" s="47"/>
      <c r="G107" s="47"/>
      <c r="H107" s="47"/>
      <c r="I107" s="47"/>
      <c r="J107" s="47"/>
      <c r="K107" s="47"/>
      <c r="L107" s="32"/>
    </row>
    <row r="108" spans="2:12" s="1" customFormat="1" ht="24.95" customHeight="1">
      <c r="B108" s="32"/>
      <c r="C108" s="21" t="s">
        <v>157</v>
      </c>
      <c r="L108" s="32"/>
    </row>
    <row r="109" spans="2:12" s="1" customFormat="1" ht="6.95" customHeight="1">
      <c r="B109" s="32"/>
      <c r="L109" s="32"/>
    </row>
    <row r="110" spans="2:12" s="1" customFormat="1" ht="12" customHeight="1">
      <c r="B110" s="32"/>
      <c r="C110" s="27" t="s">
        <v>17</v>
      </c>
      <c r="L110" s="32"/>
    </row>
    <row r="111" spans="2:12" s="1" customFormat="1" ht="26.25" customHeight="1">
      <c r="B111" s="32"/>
      <c r="E111" s="243" t="str">
        <f>E7</f>
        <v>NPK a.s., Pardubická nemocnice - fototerapie, rodinný pokoj, mytí klecí</v>
      </c>
      <c r="F111" s="244"/>
      <c r="G111" s="244"/>
      <c r="H111" s="244"/>
      <c r="L111" s="32"/>
    </row>
    <row r="112" spans="2:12" s="1" customFormat="1" ht="12" customHeight="1">
      <c r="B112" s="32"/>
      <c r="C112" s="27" t="s">
        <v>131</v>
      </c>
      <c r="L112" s="32"/>
    </row>
    <row r="113" spans="2:65" s="1" customFormat="1" ht="16.5" customHeight="1">
      <c r="B113" s="32"/>
      <c r="E113" s="227" t="str">
        <f>E9</f>
        <v>99 - Vedlejší náklady</v>
      </c>
      <c r="F113" s="242"/>
      <c r="G113" s="242"/>
      <c r="H113" s="242"/>
      <c r="L113" s="32"/>
    </row>
    <row r="114" spans="2:65" s="1" customFormat="1" ht="6.95" customHeight="1">
      <c r="B114" s="32"/>
      <c r="L114" s="32"/>
    </row>
    <row r="115" spans="2:65" s="1" customFormat="1" ht="12" customHeight="1">
      <c r="B115" s="32"/>
      <c r="C115" s="27" t="s">
        <v>21</v>
      </c>
      <c r="F115" s="25" t="str">
        <f>F12</f>
        <v>Pardubice</v>
      </c>
      <c r="I115" s="27" t="s">
        <v>23</v>
      </c>
      <c r="J115" s="52" t="str">
        <f>IF(J12="","",J12)</f>
        <v>8. 10. 2025</v>
      </c>
      <c r="L115" s="32"/>
    </row>
    <row r="116" spans="2:65" s="1" customFormat="1" ht="6.95" customHeight="1">
      <c r="B116" s="32"/>
      <c r="L116" s="32"/>
    </row>
    <row r="117" spans="2:65" s="1" customFormat="1" ht="25.7" customHeight="1">
      <c r="B117" s="32"/>
      <c r="C117" s="27" t="s">
        <v>25</v>
      </c>
      <c r="F117" s="25" t="str">
        <f>E15</f>
        <v>Nemocnice Pardubického kraje a.s., Kyjevská 44</v>
      </c>
      <c r="I117" s="27" t="s">
        <v>31</v>
      </c>
      <c r="J117" s="30" t="str">
        <f>E21</f>
        <v>Projekce CZ s.r.o., Tovární 290, Chrudim</v>
      </c>
      <c r="L117" s="32"/>
    </row>
    <row r="118" spans="2:65" s="1" customFormat="1" ht="15.2" customHeight="1">
      <c r="B118" s="32"/>
      <c r="C118" s="27" t="s">
        <v>29</v>
      </c>
      <c r="F118" s="25" t="str">
        <f>IF(E18="","",E18)</f>
        <v>Vyplň údaj</v>
      </c>
      <c r="I118" s="27" t="s">
        <v>34</v>
      </c>
      <c r="J118" s="30" t="str">
        <f>E24</f>
        <v>ing. V. Švehla</v>
      </c>
      <c r="L118" s="32"/>
    </row>
    <row r="119" spans="2:65" s="1" customFormat="1" ht="10.35" customHeight="1">
      <c r="B119" s="32"/>
      <c r="L119" s="32"/>
    </row>
    <row r="120" spans="2:65" s="10" customFormat="1" ht="29.25" customHeight="1">
      <c r="B120" s="113"/>
      <c r="C120" s="114" t="s">
        <v>158</v>
      </c>
      <c r="D120" s="115" t="s">
        <v>62</v>
      </c>
      <c r="E120" s="115" t="s">
        <v>58</v>
      </c>
      <c r="F120" s="115" t="s">
        <v>59</v>
      </c>
      <c r="G120" s="115" t="s">
        <v>159</v>
      </c>
      <c r="H120" s="115" t="s">
        <v>160</v>
      </c>
      <c r="I120" s="115" t="s">
        <v>161</v>
      </c>
      <c r="J120" s="115" t="s">
        <v>138</v>
      </c>
      <c r="K120" s="116" t="s">
        <v>162</v>
      </c>
      <c r="L120" s="113"/>
      <c r="M120" s="59" t="s">
        <v>1</v>
      </c>
      <c r="N120" s="60" t="s">
        <v>41</v>
      </c>
      <c r="O120" s="60" t="s">
        <v>163</v>
      </c>
      <c r="P120" s="60" t="s">
        <v>164</v>
      </c>
      <c r="Q120" s="60" t="s">
        <v>165</v>
      </c>
      <c r="R120" s="60" t="s">
        <v>166</v>
      </c>
      <c r="S120" s="60" t="s">
        <v>167</v>
      </c>
      <c r="T120" s="61" t="s">
        <v>168</v>
      </c>
    </row>
    <row r="121" spans="2:65" s="1" customFormat="1" ht="22.9" customHeight="1">
      <c r="B121" s="32"/>
      <c r="C121" s="64" t="s">
        <v>169</v>
      </c>
      <c r="J121" s="117">
        <f>J122</f>
        <v>0</v>
      </c>
      <c r="L121" s="32"/>
      <c r="M121" s="62"/>
      <c r="N121" s="53"/>
      <c r="O121" s="53"/>
      <c r="P121" s="118" t="e">
        <f>P122</f>
        <v>#REF!</v>
      </c>
      <c r="Q121" s="53"/>
      <c r="R121" s="118" t="e">
        <f>R122</f>
        <v>#REF!</v>
      </c>
      <c r="S121" s="53"/>
      <c r="T121" s="119" t="e">
        <f>T122</f>
        <v>#REF!</v>
      </c>
      <c r="AT121" s="17" t="s">
        <v>76</v>
      </c>
      <c r="AU121" s="17" t="s">
        <v>140</v>
      </c>
      <c r="BK121" s="120" t="e">
        <f>BK122</f>
        <v>#REF!</v>
      </c>
    </row>
    <row r="122" spans="2:65" s="11" customFormat="1" ht="25.9" customHeight="1">
      <c r="B122" s="121"/>
      <c r="D122" s="122" t="s">
        <v>76</v>
      </c>
      <c r="E122" s="123" t="s">
        <v>1547</v>
      </c>
      <c r="F122" s="123" t="s">
        <v>1548</v>
      </c>
      <c r="I122" s="124"/>
      <c r="J122" s="125">
        <f>J123+J127+J129+J131</f>
        <v>0</v>
      </c>
      <c r="L122" s="121"/>
      <c r="M122" s="126"/>
      <c r="P122" s="127" t="e">
        <f>P123+#REF!+P127+#REF!+#REF!+P129+P131+#REF!+#REF!</f>
        <v>#REF!</v>
      </c>
      <c r="R122" s="127" t="e">
        <f>R123+#REF!+R127+#REF!+#REF!+R129+R131+#REF!+#REF!</f>
        <v>#REF!</v>
      </c>
      <c r="T122" s="128" t="e">
        <f>T123+#REF!+T127+#REF!+#REF!+T129+T131+#REF!+#REF!</f>
        <v>#REF!</v>
      </c>
      <c r="AR122" s="122" t="s">
        <v>94</v>
      </c>
      <c r="AT122" s="129" t="s">
        <v>76</v>
      </c>
      <c r="AU122" s="129" t="s">
        <v>77</v>
      </c>
      <c r="AY122" s="122" t="s">
        <v>172</v>
      </c>
      <c r="BK122" s="130" t="e">
        <f>BK123+#REF!+BK127+#REF!+#REF!+BK129+BK131+#REF!+#REF!</f>
        <v>#REF!</v>
      </c>
    </row>
    <row r="123" spans="2:65" s="11" customFormat="1" ht="22.9" customHeight="1">
      <c r="B123" s="121"/>
      <c r="D123" s="122" t="s">
        <v>76</v>
      </c>
      <c r="E123" s="131" t="s">
        <v>1549</v>
      </c>
      <c r="F123" s="131" t="s">
        <v>1550</v>
      </c>
      <c r="I123" s="124"/>
      <c r="J123" s="132">
        <f>SUM(J124:J125)</f>
        <v>0</v>
      </c>
      <c r="L123" s="121"/>
      <c r="M123" s="126"/>
      <c r="P123" s="127">
        <f>P124</f>
        <v>0</v>
      </c>
      <c r="R123" s="127">
        <f>R124</f>
        <v>0</v>
      </c>
      <c r="T123" s="128">
        <f>T124</f>
        <v>0</v>
      </c>
      <c r="AR123" s="122" t="s">
        <v>94</v>
      </c>
      <c r="AT123" s="129" t="s">
        <v>76</v>
      </c>
      <c r="AU123" s="129" t="s">
        <v>8</v>
      </c>
      <c r="AY123" s="122" t="s">
        <v>172</v>
      </c>
      <c r="BK123" s="130">
        <f>BK124</f>
        <v>0</v>
      </c>
    </row>
    <row r="124" spans="2:65" s="1" customFormat="1" ht="16.5" customHeight="1">
      <c r="B124" s="133"/>
      <c r="C124" s="134" t="s">
        <v>8</v>
      </c>
      <c r="D124" s="134" t="s">
        <v>174</v>
      </c>
      <c r="E124" s="135" t="s">
        <v>1551</v>
      </c>
      <c r="F124" s="136" t="s">
        <v>1550</v>
      </c>
      <c r="G124" s="137" t="s">
        <v>975</v>
      </c>
      <c r="H124" s="138">
        <v>1</v>
      </c>
      <c r="I124" s="139"/>
      <c r="J124" s="140">
        <f>ROUND(I124*H124,0)</f>
        <v>0</v>
      </c>
      <c r="K124" s="136" t="s">
        <v>178</v>
      </c>
      <c r="L124" s="32"/>
      <c r="M124" s="141" t="s">
        <v>1</v>
      </c>
      <c r="N124" s="142" t="s">
        <v>42</v>
      </c>
      <c r="P124" s="143">
        <f>O124*H124</f>
        <v>0</v>
      </c>
      <c r="Q124" s="143">
        <v>0</v>
      </c>
      <c r="R124" s="143">
        <f>Q124*H124</f>
        <v>0</v>
      </c>
      <c r="S124" s="143">
        <v>0</v>
      </c>
      <c r="T124" s="144">
        <f>S124*H124</f>
        <v>0</v>
      </c>
      <c r="AR124" s="145" t="s">
        <v>1552</v>
      </c>
      <c r="AT124" s="145" t="s">
        <v>174</v>
      </c>
      <c r="AU124" s="145" t="s">
        <v>85</v>
      </c>
      <c r="AY124" s="17" t="s">
        <v>172</v>
      </c>
      <c r="BE124" s="146">
        <f>IF(N124="základní",J124,0)</f>
        <v>0</v>
      </c>
      <c r="BF124" s="146">
        <f>IF(N124="snížená",J124,0)</f>
        <v>0</v>
      </c>
      <c r="BG124" s="146">
        <f>IF(N124="zákl. přenesená",J124,0)</f>
        <v>0</v>
      </c>
      <c r="BH124" s="146">
        <f>IF(N124="sníž. přenesená",J124,0)</f>
        <v>0</v>
      </c>
      <c r="BI124" s="146">
        <f>IF(N124="nulová",J124,0)</f>
        <v>0</v>
      </c>
      <c r="BJ124" s="17" t="s">
        <v>8</v>
      </c>
      <c r="BK124" s="146">
        <f>ROUND(I124*H124,0)</f>
        <v>0</v>
      </c>
      <c r="BL124" s="17" t="s">
        <v>1552</v>
      </c>
      <c r="BM124" s="145" t="s">
        <v>1553</v>
      </c>
    </row>
    <row r="125" spans="2:65" s="1" customFormat="1" ht="16.5" customHeight="1">
      <c r="B125" s="133"/>
      <c r="C125" s="134">
        <v>2</v>
      </c>
      <c r="D125" s="134" t="s">
        <v>174</v>
      </c>
      <c r="E125" s="135" t="s">
        <v>1580</v>
      </c>
      <c r="F125" s="136" t="s">
        <v>1575</v>
      </c>
      <c r="G125" s="137" t="s">
        <v>975</v>
      </c>
      <c r="H125" s="138">
        <v>1</v>
      </c>
      <c r="I125" s="139"/>
      <c r="J125" s="140">
        <f>ROUND(I125*H125,0)</f>
        <v>0</v>
      </c>
      <c r="K125" s="136" t="s">
        <v>178</v>
      </c>
      <c r="L125" s="32"/>
      <c r="M125" s="188" t="s">
        <v>1</v>
      </c>
      <c r="N125" s="189" t="s">
        <v>42</v>
      </c>
      <c r="O125" s="190"/>
      <c r="P125" s="191">
        <f>O125*H125</f>
        <v>0</v>
      </c>
      <c r="Q125" s="191">
        <v>0</v>
      </c>
      <c r="R125" s="191">
        <f>Q125*H125</f>
        <v>0</v>
      </c>
      <c r="S125" s="191">
        <v>0</v>
      </c>
      <c r="T125" s="192">
        <f>S125*H125</f>
        <v>0</v>
      </c>
      <c r="AR125" s="145" t="s">
        <v>1552</v>
      </c>
      <c r="AT125" s="145" t="s">
        <v>174</v>
      </c>
      <c r="AU125" s="145" t="s">
        <v>85</v>
      </c>
      <c r="AY125" s="17" t="s">
        <v>172</v>
      </c>
      <c r="BE125" s="146">
        <f>IF(N125="základní",J125,0)</f>
        <v>0</v>
      </c>
      <c r="BF125" s="146">
        <f>IF(N125="snížená",J125,0)</f>
        <v>0</v>
      </c>
      <c r="BG125" s="146">
        <f>IF(N125="zákl. přenesená",J125,0)</f>
        <v>0</v>
      </c>
      <c r="BH125" s="146">
        <f>IF(N125="sníž. přenesená",J125,0)</f>
        <v>0</v>
      </c>
      <c r="BI125" s="146">
        <f>IF(N125="nulová",J125,0)</f>
        <v>0</v>
      </c>
      <c r="BJ125" s="17" t="s">
        <v>8</v>
      </c>
      <c r="BK125" s="146">
        <f>ROUND(I125*H125,0)</f>
        <v>0</v>
      </c>
      <c r="BL125" s="17" t="s">
        <v>1552</v>
      </c>
      <c r="BM125" s="145" t="s">
        <v>1566</v>
      </c>
    </row>
    <row r="126" spans="2:65" s="12" customFormat="1" ht="22.5" customHeight="1">
      <c r="B126" s="147"/>
      <c r="D126" s="148"/>
      <c r="E126" s="149" t="s">
        <v>1</v>
      </c>
      <c r="F126" s="246" t="s">
        <v>1577</v>
      </c>
      <c r="G126" s="246"/>
      <c r="H126" s="246"/>
      <c r="I126" s="246"/>
      <c r="L126" s="147"/>
      <c r="M126" s="153"/>
      <c r="T126" s="154"/>
      <c r="AT126" s="149" t="s">
        <v>180</v>
      </c>
      <c r="AU126" s="149" t="s">
        <v>8</v>
      </c>
      <c r="AV126" s="12" t="s">
        <v>85</v>
      </c>
      <c r="AW126" s="12" t="s">
        <v>33</v>
      </c>
      <c r="AX126" s="12" t="s">
        <v>77</v>
      </c>
      <c r="AY126" s="149" t="s">
        <v>172</v>
      </c>
    </row>
    <row r="127" spans="2:65" s="11" customFormat="1" ht="22.9" customHeight="1">
      <c r="B127" s="121"/>
      <c r="D127" s="122" t="s">
        <v>76</v>
      </c>
      <c r="E127" s="131" t="s">
        <v>1554</v>
      </c>
      <c r="F127" s="131" t="s">
        <v>1557</v>
      </c>
      <c r="I127" s="124"/>
      <c r="J127" s="132">
        <f>J128</f>
        <v>0</v>
      </c>
      <c r="L127" s="121"/>
      <c r="M127" s="126"/>
      <c r="P127" s="127">
        <f>P128</f>
        <v>0</v>
      </c>
      <c r="R127" s="127">
        <f>R128</f>
        <v>0</v>
      </c>
      <c r="T127" s="128">
        <f>T128</f>
        <v>0</v>
      </c>
      <c r="AR127" s="122" t="s">
        <v>94</v>
      </c>
      <c r="AT127" s="129" t="s">
        <v>76</v>
      </c>
      <c r="AU127" s="129" t="s">
        <v>8</v>
      </c>
      <c r="AY127" s="122" t="s">
        <v>172</v>
      </c>
      <c r="BK127" s="130">
        <f>BK128</f>
        <v>0</v>
      </c>
    </row>
    <row r="128" spans="2:65" s="1" customFormat="1" ht="16.5" customHeight="1">
      <c r="B128" s="133"/>
      <c r="C128" s="134" t="s">
        <v>88</v>
      </c>
      <c r="D128" s="134" t="s">
        <v>174</v>
      </c>
      <c r="E128" s="135" t="s">
        <v>1555</v>
      </c>
      <c r="F128" s="136" t="s">
        <v>1557</v>
      </c>
      <c r="G128" s="137" t="s">
        <v>975</v>
      </c>
      <c r="H128" s="138">
        <v>1</v>
      </c>
      <c r="I128" s="139"/>
      <c r="J128" s="140">
        <f>ROUND(I128*H128,0)</f>
        <v>0</v>
      </c>
      <c r="K128" s="136" t="s">
        <v>178</v>
      </c>
      <c r="L128" s="32"/>
      <c r="M128" s="141" t="s">
        <v>1</v>
      </c>
      <c r="N128" s="142" t="s">
        <v>42</v>
      </c>
      <c r="P128" s="143">
        <f>O128*H128</f>
        <v>0</v>
      </c>
      <c r="Q128" s="143">
        <v>0</v>
      </c>
      <c r="R128" s="143">
        <f>Q128*H128</f>
        <v>0</v>
      </c>
      <c r="S128" s="143">
        <v>0</v>
      </c>
      <c r="T128" s="144">
        <f>S128*H128</f>
        <v>0</v>
      </c>
      <c r="AR128" s="145" t="s">
        <v>1552</v>
      </c>
      <c r="AT128" s="145" t="s">
        <v>174</v>
      </c>
      <c r="AU128" s="145" t="s">
        <v>85</v>
      </c>
      <c r="AY128" s="17" t="s">
        <v>172</v>
      </c>
      <c r="BE128" s="146">
        <f>IF(N128="základní",J128,0)</f>
        <v>0</v>
      </c>
      <c r="BF128" s="146">
        <f>IF(N128="snížená",J128,0)</f>
        <v>0</v>
      </c>
      <c r="BG128" s="146">
        <f>IF(N128="zákl. přenesená",J128,0)</f>
        <v>0</v>
      </c>
      <c r="BH128" s="146">
        <f>IF(N128="sníž. přenesená",J128,0)</f>
        <v>0</v>
      </c>
      <c r="BI128" s="146">
        <f>IF(N128="nulová",J128,0)</f>
        <v>0</v>
      </c>
      <c r="BJ128" s="17" t="s">
        <v>8</v>
      </c>
      <c r="BK128" s="146">
        <f>ROUND(I128*H128,0)</f>
        <v>0</v>
      </c>
      <c r="BL128" s="17" t="s">
        <v>1552</v>
      </c>
      <c r="BM128" s="145" t="s">
        <v>1559</v>
      </c>
    </row>
    <row r="129" spans="2:65" s="11" customFormat="1" ht="22.9" customHeight="1">
      <c r="B129" s="121"/>
      <c r="D129" s="122" t="s">
        <v>76</v>
      </c>
      <c r="E129" s="131" t="s">
        <v>1556</v>
      </c>
      <c r="F129" s="131" t="s">
        <v>1579</v>
      </c>
      <c r="I129" s="124"/>
      <c r="J129" s="132">
        <f>J130</f>
        <v>0</v>
      </c>
      <c r="L129" s="121"/>
      <c r="M129" s="126"/>
      <c r="P129" s="127">
        <f>P130</f>
        <v>0</v>
      </c>
      <c r="R129" s="127">
        <f>R130</f>
        <v>0</v>
      </c>
      <c r="T129" s="128">
        <f>T130</f>
        <v>0</v>
      </c>
      <c r="AR129" s="122" t="s">
        <v>94</v>
      </c>
      <c r="AT129" s="129" t="s">
        <v>76</v>
      </c>
      <c r="AU129" s="129" t="s">
        <v>8</v>
      </c>
      <c r="AY129" s="122" t="s">
        <v>172</v>
      </c>
      <c r="BK129" s="130">
        <f>BK130</f>
        <v>0</v>
      </c>
    </row>
    <row r="130" spans="2:65" s="1" customFormat="1" ht="16.5" customHeight="1">
      <c r="B130" s="133"/>
      <c r="C130" s="134">
        <v>4</v>
      </c>
      <c r="D130" s="134" t="s">
        <v>174</v>
      </c>
      <c r="E130" s="135" t="s">
        <v>1558</v>
      </c>
      <c r="F130" s="136" t="s">
        <v>1561</v>
      </c>
      <c r="G130" s="137" t="s">
        <v>975</v>
      </c>
      <c r="H130" s="138">
        <v>1</v>
      </c>
      <c r="I130" s="139"/>
      <c r="J130" s="140">
        <f>ROUND(I130*H130,0)</f>
        <v>0</v>
      </c>
      <c r="K130" s="136" t="s">
        <v>178</v>
      </c>
      <c r="L130" s="32"/>
      <c r="M130" s="141" t="s">
        <v>1</v>
      </c>
      <c r="N130" s="142" t="s">
        <v>42</v>
      </c>
      <c r="P130" s="143">
        <f>O130*H130</f>
        <v>0</v>
      </c>
      <c r="Q130" s="143">
        <v>0</v>
      </c>
      <c r="R130" s="143">
        <f>Q130*H130</f>
        <v>0</v>
      </c>
      <c r="S130" s="143">
        <v>0</v>
      </c>
      <c r="T130" s="144">
        <f>S130*H130</f>
        <v>0</v>
      </c>
      <c r="AR130" s="145" t="s">
        <v>1552</v>
      </c>
      <c r="AT130" s="145" t="s">
        <v>174</v>
      </c>
      <c r="AU130" s="145" t="s">
        <v>85</v>
      </c>
      <c r="AY130" s="17" t="s">
        <v>172</v>
      </c>
      <c r="BE130" s="146">
        <f>IF(N130="základní",J130,0)</f>
        <v>0</v>
      </c>
      <c r="BF130" s="146">
        <f>IF(N130="snížená",J130,0)</f>
        <v>0</v>
      </c>
      <c r="BG130" s="146">
        <f>IF(N130="zákl. přenesená",J130,0)</f>
        <v>0</v>
      </c>
      <c r="BH130" s="146">
        <f>IF(N130="sníž. přenesená",J130,0)</f>
        <v>0</v>
      </c>
      <c r="BI130" s="146">
        <f>IF(N130="nulová",J130,0)</f>
        <v>0</v>
      </c>
      <c r="BJ130" s="17" t="s">
        <v>8</v>
      </c>
      <c r="BK130" s="146">
        <f>ROUND(I130*H130,0)</f>
        <v>0</v>
      </c>
      <c r="BL130" s="17" t="s">
        <v>1552</v>
      </c>
      <c r="BM130" s="145" t="s">
        <v>1563</v>
      </c>
    </row>
    <row r="131" spans="2:65" s="11" customFormat="1" ht="22.9" customHeight="1">
      <c r="B131" s="121"/>
      <c r="D131" s="122" t="s">
        <v>76</v>
      </c>
      <c r="E131" s="131" t="s">
        <v>1560</v>
      </c>
      <c r="F131" s="131" t="s">
        <v>1564</v>
      </c>
      <c r="I131" s="124"/>
      <c r="J131" s="132">
        <f>J132</f>
        <v>0</v>
      </c>
      <c r="L131" s="121"/>
      <c r="M131" s="126"/>
      <c r="P131" s="127">
        <f>P132</f>
        <v>0</v>
      </c>
      <c r="R131" s="127">
        <f>R132</f>
        <v>0</v>
      </c>
      <c r="T131" s="128">
        <f>T132</f>
        <v>0</v>
      </c>
      <c r="AR131" s="122" t="s">
        <v>94</v>
      </c>
      <c r="AT131" s="129" t="s">
        <v>76</v>
      </c>
      <c r="AU131" s="129" t="s">
        <v>8</v>
      </c>
      <c r="AY131" s="122" t="s">
        <v>172</v>
      </c>
      <c r="BK131" s="130">
        <f>BK132</f>
        <v>0</v>
      </c>
    </row>
    <row r="132" spans="2:65" s="1" customFormat="1" ht="16.5" customHeight="1">
      <c r="B132" s="133"/>
      <c r="C132" s="134">
        <v>5</v>
      </c>
      <c r="D132" s="134" t="s">
        <v>174</v>
      </c>
      <c r="E132" s="135" t="s">
        <v>1562</v>
      </c>
      <c r="F132" s="136" t="s">
        <v>1564</v>
      </c>
      <c r="G132" s="137" t="s">
        <v>975</v>
      </c>
      <c r="H132" s="138">
        <v>1</v>
      </c>
      <c r="I132" s="139"/>
      <c r="J132" s="140">
        <f>ROUND(I132*H132,0)</f>
        <v>0</v>
      </c>
      <c r="K132" s="136" t="s">
        <v>178</v>
      </c>
      <c r="L132" s="32"/>
      <c r="M132" s="141" t="s">
        <v>1</v>
      </c>
      <c r="N132" s="142" t="s">
        <v>42</v>
      </c>
      <c r="P132" s="143">
        <f>O132*H132</f>
        <v>0</v>
      </c>
      <c r="Q132" s="143">
        <v>0</v>
      </c>
      <c r="R132" s="143">
        <f>Q132*H132</f>
        <v>0</v>
      </c>
      <c r="S132" s="143">
        <v>0</v>
      </c>
      <c r="T132" s="144">
        <f>S132*H132</f>
        <v>0</v>
      </c>
      <c r="AR132" s="145" t="s">
        <v>1552</v>
      </c>
      <c r="AT132" s="145" t="s">
        <v>174</v>
      </c>
      <c r="AU132" s="145" t="s">
        <v>85</v>
      </c>
      <c r="AY132" s="17" t="s">
        <v>172</v>
      </c>
      <c r="BE132" s="146">
        <f>IF(N132="základní",J132,0)</f>
        <v>0</v>
      </c>
      <c r="BF132" s="146">
        <f>IF(N132="snížená",J132,0)</f>
        <v>0</v>
      </c>
      <c r="BG132" s="146">
        <f>IF(N132="zákl. přenesená",J132,0)</f>
        <v>0</v>
      </c>
      <c r="BH132" s="146">
        <f>IF(N132="sníž. přenesená",J132,0)</f>
        <v>0</v>
      </c>
      <c r="BI132" s="146">
        <f>IF(N132="nulová",J132,0)</f>
        <v>0</v>
      </c>
      <c r="BJ132" s="17" t="s">
        <v>8</v>
      </c>
      <c r="BK132" s="146">
        <f>ROUND(I132*H132,0)</f>
        <v>0</v>
      </c>
      <c r="BL132" s="17" t="s">
        <v>1552</v>
      </c>
      <c r="BM132" s="145" t="s">
        <v>1565</v>
      </c>
    </row>
    <row r="133" spans="2:65" s="12" customFormat="1" ht="22.5" customHeight="1">
      <c r="B133" s="147"/>
      <c r="D133" s="148"/>
      <c r="E133" s="149" t="s">
        <v>1</v>
      </c>
      <c r="F133" s="246" t="s">
        <v>1576</v>
      </c>
      <c r="G133" s="246"/>
      <c r="H133" s="246"/>
      <c r="I133" s="246"/>
      <c r="L133" s="147"/>
      <c r="M133" s="153"/>
      <c r="T133" s="154"/>
      <c r="AT133" s="149" t="s">
        <v>180</v>
      </c>
      <c r="AU133" s="149" t="s">
        <v>8</v>
      </c>
      <c r="AV133" s="12" t="s">
        <v>85</v>
      </c>
      <c r="AW133" s="12" t="s">
        <v>33</v>
      </c>
      <c r="AX133" s="12" t="s">
        <v>77</v>
      </c>
      <c r="AY133" s="149" t="s">
        <v>172</v>
      </c>
    </row>
    <row r="134" spans="2:65" s="1" customFormat="1" ht="6.95" customHeight="1">
      <c r="B134" s="44"/>
      <c r="C134" s="45"/>
      <c r="D134" s="45"/>
      <c r="E134" s="45"/>
      <c r="F134" s="45"/>
      <c r="G134" s="45"/>
      <c r="H134" s="45"/>
      <c r="I134" s="45"/>
      <c r="J134" s="45"/>
      <c r="K134" s="45"/>
      <c r="L134" s="32"/>
    </row>
  </sheetData>
  <autoFilter ref="C120:K132" xr:uid="{00000000-0009-0000-0000-00000A000000}"/>
  <mergeCells count="11">
    <mergeCell ref="F133:I133"/>
    <mergeCell ref="F126:I126"/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B1:H137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25" customWidth="1"/>
    <col min="4" max="4" width="75.83203125" customWidth="1"/>
    <col min="5" max="5" width="13.33203125" customWidth="1"/>
    <col min="6" max="6" width="20" customWidth="1"/>
    <col min="7" max="7" width="1.6640625" customWidth="1"/>
    <col min="8" max="8" width="8.33203125" customWidth="1"/>
  </cols>
  <sheetData>
    <row r="1" spans="2:8" ht="11.25" customHeight="1"/>
    <row r="2" spans="2:8" ht="36.950000000000003" customHeight="1"/>
    <row r="3" spans="2:8" ht="6.95" customHeight="1">
      <c r="B3" s="18"/>
      <c r="C3" s="19"/>
      <c r="D3" s="19"/>
      <c r="E3" s="19"/>
      <c r="F3" s="19"/>
      <c r="G3" s="19"/>
      <c r="H3" s="20"/>
    </row>
    <row r="4" spans="2:8" ht="24.95" customHeight="1">
      <c r="B4" s="20"/>
      <c r="C4" s="21" t="s">
        <v>1567</v>
      </c>
      <c r="H4" s="20"/>
    </row>
    <row r="5" spans="2:8" ht="12" customHeight="1">
      <c r="B5" s="20"/>
      <c r="C5" s="24" t="s">
        <v>14</v>
      </c>
      <c r="D5" s="236" t="s">
        <v>15</v>
      </c>
      <c r="E5" s="212"/>
      <c r="F5" s="212"/>
      <c r="H5" s="20"/>
    </row>
    <row r="6" spans="2:8" ht="36.950000000000003" customHeight="1">
      <c r="B6" s="20"/>
      <c r="C6" s="26" t="s">
        <v>17</v>
      </c>
      <c r="D6" s="233" t="s">
        <v>18</v>
      </c>
      <c r="E6" s="212"/>
      <c r="F6" s="212"/>
      <c r="H6" s="20"/>
    </row>
    <row r="7" spans="2:8" ht="16.5" customHeight="1">
      <c r="B7" s="20"/>
      <c r="C7" s="27" t="s">
        <v>23</v>
      </c>
      <c r="D7" s="52" t="str">
        <f>'Rekapitulace stavby'!AN8</f>
        <v>8. 10. 2025</v>
      </c>
      <c r="H7" s="20"/>
    </row>
    <row r="8" spans="2:8" s="1" customFormat="1" ht="10.9" customHeight="1">
      <c r="B8" s="32"/>
      <c r="H8" s="32"/>
    </row>
    <row r="9" spans="2:8" s="10" customFormat="1" ht="29.25" customHeight="1">
      <c r="B9" s="113"/>
      <c r="C9" s="114" t="s">
        <v>58</v>
      </c>
      <c r="D9" s="115" t="s">
        <v>59</v>
      </c>
      <c r="E9" s="115" t="s">
        <v>159</v>
      </c>
      <c r="F9" s="116" t="s">
        <v>1568</v>
      </c>
      <c r="H9" s="113"/>
    </row>
    <row r="10" spans="2:8" s="1" customFormat="1" ht="26.45" customHeight="1">
      <c r="B10" s="32"/>
      <c r="C10" s="195" t="s">
        <v>8</v>
      </c>
      <c r="D10" s="195" t="s">
        <v>82</v>
      </c>
      <c r="H10" s="32"/>
    </row>
    <row r="11" spans="2:8" s="1" customFormat="1" ht="16.899999999999999" customHeight="1">
      <c r="B11" s="32"/>
      <c r="C11" s="196" t="s">
        <v>187</v>
      </c>
      <c r="D11" s="197" t="s">
        <v>1569</v>
      </c>
      <c r="E11" s="198" t="s">
        <v>1</v>
      </c>
      <c r="F11" s="199">
        <v>38.9</v>
      </c>
      <c r="H11" s="32"/>
    </row>
    <row r="12" spans="2:8" s="1" customFormat="1" ht="16.899999999999999" customHeight="1">
      <c r="B12" s="32"/>
      <c r="C12" s="200" t="s">
        <v>1</v>
      </c>
      <c r="D12" s="200" t="s">
        <v>186</v>
      </c>
      <c r="E12" s="17" t="s">
        <v>1</v>
      </c>
      <c r="F12" s="201">
        <v>38.9</v>
      </c>
      <c r="H12" s="32"/>
    </row>
    <row r="13" spans="2:8" s="1" customFormat="1" ht="16.899999999999999" customHeight="1">
      <c r="B13" s="32"/>
      <c r="C13" s="200" t="s">
        <v>187</v>
      </c>
      <c r="D13" s="200" t="s">
        <v>188</v>
      </c>
      <c r="E13" s="17" t="s">
        <v>1</v>
      </c>
      <c r="F13" s="201">
        <v>38.9</v>
      </c>
      <c r="H13" s="32"/>
    </row>
    <row r="14" spans="2:8" s="1" customFormat="1" ht="16.899999999999999" customHeight="1">
      <c r="B14" s="32"/>
      <c r="C14" s="196" t="s">
        <v>199</v>
      </c>
      <c r="D14" s="197" t="s">
        <v>1570</v>
      </c>
      <c r="E14" s="198" t="s">
        <v>1</v>
      </c>
      <c r="F14" s="199">
        <v>146.17500000000001</v>
      </c>
      <c r="H14" s="32"/>
    </row>
    <row r="15" spans="2:8" s="1" customFormat="1" ht="16.899999999999999" customHeight="1">
      <c r="B15" s="32"/>
      <c r="C15" s="200" t="s">
        <v>1</v>
      </c>
      <c r="D15" s="200" t="s">
        <v>197</v>
      </c>
      <c r="E15" s="17" t="s">
        <v>1</v>
      </c>
      <c r="F15" s="201">
        <v>65.55</v>
      </c>
      <c r="H15" s="32"/>
    </row>
    <row r="16" spans="2:8" s="1" customFormat="1" ht="16.899999999999999" customHeight="1">
      <c r="B16" s="32"/>
      <c r="C16" s="200" t="s">
        <v>1</v>
      </c>
      <c r="D16" s="200" t="s">
        <v>198</v>
      </c>
      <c r="E16" s="17" t="s">
        <v>1</v>
      </c>
      <c r="F16" s="201">
        <v>80.625</v>
      </c>
      <c r="H16" s="32"/>
    </row>
    <row r="17" spans="2:8" s="1" customFormat="1" ht="16.899999999999999" customHeight="1">
      <c r="B17" s="32"/>
      <c r="C17" s="200" t="s">
        <v>199</v>
      </c>
      <c r="D17" s="200" t="s">
        <v>188</v>
      </c>
      <c r="E17" s="17" t="s">
        <v>1</v>
      </c>
      <c r="F17" s="201">
        <v>146.17500000000001</v>
      </c>
      <c r="H17" s="32"/>
    </row>
    <row r="18" spans="2:8" s="1" customFormat="1" ht="16.899999999999999" customHeight="1">
      <c r="B18" s="32"/>
      <c r="C18" s="196" t="s">
        <v>112</v>
      </c>
      <c r="D18" s="197" t="s">
        <v>113</v>
      </c>
      <c r="E18" s="198" t="s">
        <v>1</v>
      </c>
      <c r="F18" s="199">
        <v>35.268999999999998</v>
      </c>
      <c r="H18" s="32"/>
    </row>
    <row r="19" spans="2:8" s="1" customFormat="1" ht="16.899999999999999" customHeight="1">
      <c r="B19" s="32"/>
      <c r="C19" s="200" t="s">
        <v>1</v>
      </c>
      <c r="D19" s="200" t="s">
        <v>335</v>
      </c>
      <c r="E19" s="17" t="s">
        <v>1</v>
      </c>
      <c r="F19" s="201">
        <v>14.606</v>
      </c>
      <c r="H19" s="32"/>
    </row>
    <row r="20" spans="2:8" s="1" customFormat="1" ht="16.899999999999999" customHeight="1">
      <c r="B20" s="32"/>
      <c r="C20" s="200" t="s">
        <v>1</v>
      </c>
      <c r="D20" s="200" t="s">
        <v>336</v>
      </c>
      <c r="E20" s="17" t="s">
        <v>1</v>
      </c>
      <c r="F20" s="201">
        <v>3.375</v>
      </c>
      <c r="H20" s="32"/>
    </row>
    <row r="21" spans="2:8" s="1" customFormat="1" ht="16.899999999999999" customHeight="1">
      <c r="B21" s="32"/>
      <c r="C21" s="200" t="s">
        <v>1</v>
      </c>
      <c r="D21" s="200" t="s">
        <v>337</v>
      </c>
      <c r="E21" s="17" t="s">
        <v>1</v>
      </c>
      <c r="F21" s="201">
        <v>10.763</v>
      </c>
      <c r="H21" s="32"/>
    </row>
    <row r="22" spans="2:8" s="1" customFormat="1" ht="16.899999999999999" customHeight="1">
      <c r="B22" s="32"/>
      <c r="C22" s="200" t="s">
        <v>1</v>
      </c>
      <c r="D22" s="200" t="s">
        <v>338</v>
      </c>
      <c r="E22" s="17" t="s">
        <v>1</v>
      </c>
      <c r="F22" s="201">
        <v>6.5250000000000004</v>
      </c>
      <c r="H22" s="32"/>
    </row>
    <row r="23" spans="2:8" s="1" customFormat="1" ht="16.899999999999999" customHeight="1">
      <c r="B23" s="32"/>
      <c r="C23" s="200" t="s">
        <v>112</v>
      </c>
      <c r="D23" s="200" t="s">
        <v>188</v>
      </c>
      <c r="E23" s="17" t="s">
        <v>1</v>
      </c>
      <c r="F23" s="201">
        <v>35.268999999999998</v>
      </c>
      <c r="H23" s="32"/>
    </row>
    <row r="24" spans="2:8" s="1" customFormat="1" ht="16.899999999999999" customHeight="1">
      <c r="B24" s="32"/>
      <c r="C24" s="202" t="s">
        <v>1571</v>
      </c>
      <c r="H24" s="32"/>
    </row>
    <row r="25" spans="2:8" s="1" customFormat="1" ht="16.899999999999999" customHeight="1">
      <c r="B25" s="32"/>
      <c r="C25" s="200" t="s">
        <v>332</v>
      </c>
      <c r="D25" s="200" t="s">
        <v>333</v>
      </c>
      <c r="E25" s="17" t="s">
        <v>177</v>
      </c>
      <c r="F25" s="201">
        <v>35.268999999999998</v>
      </c>
      <c r="H25" s="32"/>
    </row>
    <row r="26" spans="2:8" s="1" customFormat="1" ht="16.899999999999999" customHeight="1">
      <c r="B26" s="32"/>
      <c r="C26" s="200" t="s">
        <v>340</v>
      </c>
      <c r="D26" s="200" t="s">
        <v>341</v>
      </c>
      <c r="E26" s="17" t="s">
        <v>177</v>
      </c>
      <c r="F26" s="201">
        <v>35.268999999999998</v>
      </c>
      <c r="H26" s="32"/>
    </row>
    <row r="27" spans="2:8" s="1" customFormat="1" ht="22.5">
      <c r="B27" s="32"/>
      <c r="C27" s="200" t="s">
        <v>344</v>
      </c>
      <c r="D27" s="200" t="s">
        <v>345</v>
      </c>
      <c r="E27" s="17" t="s">
        <v>177</v>
      </c>
      <c r="F27" s="201">
        <v>35.268999999999998</v>
      </c>
      <c r="H27" s="32"/>
    </row>
    <row r="28" spans="2:8" s="1" customFormat="1" ht="16.899999999999999" customHeight="1">
      <c r="B28" s="32"/>
      <c r="C28" s="196" t="s">
        <v>115</v>
      </c>
      <c r="D28" s="197" t="s">
        <v>116</v>
      </c>
      <c r="E28" s="198" t="s">
        <v>1</v>
      </c>
      <c r="F28" s="199">
        <v>4.3129999999999997</v>
      </c>
      <c r="H28" s="32"/>
    </row>
    <row r="29" spans="2:8" s="1" customFormat="1" ht="16.899999999999999" customHeight="1">
      <c r="B29" s="32"/>
      <c r="C29" s="200" t="s">
        <v>1</v>
      </c>
      <c r="D29" s="200" t="s">
        <v>351</v>
      </c>
      <c r="E29" s="17" t="s">
        <v>1</v>
      </c>
      <c r="F29" s="201">
        <v>4.3129999999999997</v>
      </c>
      <c r="H29" s="32"/>
    </row>
    <row r="30" spans="2:8" s="1" customFormat="1" ht="16.899999999999999" customHeight="1">
      <c r="B30" s="32"/>
      <c r="C30" s="200" t="s">
        <v>115</v>
      </c>
      <c r="D30" s="200" t="s">
        <v>188</v>
      </c>
      <c r="E30" s="17" t="s">
        <v>1</v>
      </c>
      <c r="F30" s="201">
        <v>4.3129999999999997</v>
      </c>
      <c r="H30" s="32"/>
    </row>
    <row r="31" spans="2:8" s="1" customFormat="1" ht="16.899999999999999" customHeight="1">
      <c r="B31" s="32"/>
      <c r="C31" s="202" t="s">
        <v>1571</v>
      </c>
      <c r="H31" s="32"/>
    </row>
    <row r="32" spans="2:8" s="1" customFormat="1" ht="22.5">
      <c r="B32" s="32"/>
      <c r="C32" s="200" t="s">
        <v>348</v>
      </c>
      <c r="D32" s="200" t="s">
        <v>349</v>
      </c>
      <c r="E32" s="17" t="s">
        <v>177</v>
      </c>
      <c r="F32" s="201">
        <v>4.3129999999999997</v>
      </c>
      <c r="H32" s="32"/>
    </row>
    <row r="33" spans="2:8" s="1" customFormat="1" ht="16.899999999999999" customHeight="1">
      <c r="B33" s="32"/>
      <c r="C33" s="200" t="s">
        <v>353</v>
      </c>
      <c r="D33" s="200" t="s">
        <v>354</v>
      </c>
      <c r="E33" s="17" t="s">
        <v>177</v>
      </c>
      <c r="F33" s="201">
        <v>4.3129999999999997</v>
      </c>
      <c r="H33" s="32"/>
    </row>
    <row r="34" spans="2:8" s="1" customFormat="1" ht="16.899999999999999" customHeight="1">
      <c r="B34" s="32"/>
      <c r="C34" s="196" t="s">
        <v>119</v>
      </c>
      <c r="D34" s="197" t="s">
        <v>120</v>
      </c>
      <c r="E34" s="198" t="s">
        <v>1</v>
      </c>
      <c r="F34" s="199">
        <v>17.370999999999999</v>
      </c>
      <c r="H34" s="32"/>
    </row>
    <row r="35" spans="2:8" s="1" customFormat="1" ht="16.899999999999999" customHeight="1">
      <c r="B35" s="32"/>
      <c r="C35" s="200" t="s">
        <v>1</v>
      </c>
      <c r="D35" s="200" t="s">
        <v>360</v>
      </c>
      <c r="E35" s="17" t="s">
        <v>1</v>
      </c>
      <c r="F35" s="201">
        <v>9.8309999999999995</v>
      </c>
      <c r="H35" s="32"/>
    </row>
    <row r="36" spans="2:8" s="1" customFormat="1" ht="16.899999999999999" customHeight="1">
      <c r="B36" s="32"/>
      <c r="C36" s="200" t="s">
        <v>1</v>
      </c>
      <c r="D36" s="200" t="s">
        <v>361</v>
      </c>
      <c r="E36" s="17" t="s">
        <v>1</v>
      </c>
      <c r="F36" s="201">
        <v>7.54</v>
      </c>
      <c r="H36" s="32"/>
    </row>
    <row r="37" spans="2:8" s="1" customFormat="1" ht="16.899999999999999" customHeight="1">
      <c r="B37" s="32"/>
      <c r="C37" s="200" t="s">
        <v>119</v>
      </c>
      <c r="D37" s="200" t="s">
        <v>188</v>
      </c>
      <c r="E37" s="17" t="s">
        <v>1</v>
      </c>
      <c r="F37" s="201">
        <v>17.370999999999999</v>
      </c>
      <c r="H37" s="32"/>
    </row>
    <row r="38" spans="2:8" s="1" customFormat="1" ht="16.899999999999999" customHeight="1">
      <c r="B38" s="32"/>
      <c r="C38" s="202" t="s">
        <v>1571</v>
      </c>
      <c r="H38" s="32"/>
    </row>
    <row r="39" spans="2:8" s="1" customFormat="1" ht="16.899999999999999" customHeight="1">
      <c r="B39" s="32"/>
      <c r="C39" s="200" t="s">
        <v>357</v>
      </c>
      <c r="D39" s="200" t="s">
        <v>358</v>
      </c>
      <c r="E39" s="17" t="s">
        <v>177</v>
      </c>
      <c r="F39" s="201">
        <v>17.370999999999999</v>
      </c>
      <c r="H39" s="32"/>
    </row>
    <row r="40" spans="2:8" s="1" customFormat="1" ht="16.899999999999999" customHeight="1">
      <c r="B40" s="32"/>
      <c r="C40" s="200" t="s">
        <v>363</v>
      </c>
      <c r="D40" s="200" t="s">
        <v>364</v>
      </c>
      <c r="E40" s="17" t="s">
        <v>177</v>
      </c>
      <c r="F40" s="201">
        <v>17.370999999999999</v>
      </c>
      <c r="H40" s="32"/>
    </row>
    <row r="41" spans="2:8" s="1" customFormat="1" ht="16.899999999999999" customHeight="1">
      <c r="B41" s="32"/>
      <c r="C41" s="196" t="s">
        <v>122</v>
      </c>
      <c r="D41" s="197" t="s">
        <v>123</v>
      </c>
      <c r="E41" s="198" t="s">
        <v>1</v>
      </c>
      <c r="F41" s="199">
        <v>7.54</v>
      </c>
      <c r="H41" s="32"/>
    </row>
    <row r="42" spans="2:8" s="1" customFormat="1" ht="16.899999999999999" customHeight="1">
      <c r="B42" s="32"/>
      <c r="C42" s="200" t="s">
        <v>1</v>
      </c>
      <c r="D42" s="200" t="s">
        <v>497</v>
      </c>
      <c r="E42" s="17" t="s">
        <v>1</v>
      </c>
      <c r="F42" s="201">
        <v>7.54</v>
      </c>
      <c r="H42" s="32"/>
    </row>
    <row r="43" spans="2:8" s="1" customFormat="1" ht="16.899999999999999" customHeight="1">
      <c r="B43" s="32"/>
      <c r="C43" s="200" t="s">
        <v>122</v>
      </c>
      <c r="D43" s="200" t="s">
        <v>188</v>
      </c>
      <c r="E43" s="17" t="s">
        <v>1</v>
      </c>
      <c r="F43" s="201">
        <v>7.54</v>
      </c>
      <c r="H43" s="32"/>
    </row>
    <row r="44" spans="2:8" s="1" customFormat="1" ht="16.899999999999999" customHeight="1">
      <c r="B44" s="32"/>
      <c r="C44" s="202" t="s">
        <v>1571</v>
      </c>
      <c r="H44" s="32"/>
    </row>
    <row r="45" spans="2:8" s="1" customFormat="1" ht="22.5">
      <c r="B45" s="32"/>
      <c r="C45" s="200" t="s">
        <v>494</v>
      </c>
      <c r="D45" s="200" t="s">
        <v>495</v>
      </c>
      <c r="E45" s="17" t="s">
        <v>177</v>
      </c>
      <c r="F45" s="201">
        <v>7.54</v>
      </c>
      <c r="H45" s="32"/>
    </row>
    <row r="46" spans="2:8" s="1" customFormat="1" ht="16.899999999999999" customHeight="1">
      <c r="B46" s="32"/>
      <c r="C46" s="200" t="s">
        <v>472</v>
      </c>
      <c r="D46" s="200" t="s">
        <v>473</v>
      </c>
      <c r="E46" s="17" t="s">
        <v>177</v>
      </c>
      <c r="F46" s="201">
        <v>7.54</v>
      </c>
      <c r="H46" s="32"/>
    </row>
    <row r="47" spans="2:8" s="1" customFormat="1" ht="16.899999999999999" customHeight="1">
      <c r="B47" s="32"/>
      <c r="C47" s="200" t="s">
        <v>476</v>
      </c>
      <c r="D47" s="200" t="s">
        <v>477</v>
      </c>
      <c r="E47" s="17" t="s">
        <v>177</v>
      </c>
      <c r="F47" s="201">
        <v>7.54</v>
      </c>
      <c r="H47" s="32"/>
    </row>
    <row r="48" spans="2:8" s="1" customFormat="1" ht="16.899999999999999" customHeight="1">
      <c r="B48" s="32"/>
      <c r="C48" s="200" t="s">
        <v>480</v>
      </c>
      <c r="D48" s="200" t="s">
        <v>481</v>
      </c>
      <c r="E48" s="17" t="s">
        <v>177</v>
      </c>
      <c r="F48" s="201">
        <v>7.54</v>
      </c>
      <c r="H48" s="32"/>
    </row>
    <row r="49" spans="2:8" s="1" customFormat="1" ht="16.899999999999999" customHeight="1">
      <c r="B49" s="32"/>
      <c r="C49" s="200" t="s">
        <v>504</v>
      </c>
      <c r="D49" s="200" t="s">
        <v>505</v>
      </c>
      <c r="E49" s="17" t="s">
        <v>177</v>
      </c>
      <c r="F49" s="201">
        <v>7.54</v>
      </c>
      <c r="H49" s="32"/>
    </row>
    <row r="50" spans="2:8" s="1" customFormat="1" ht="22.5">
      <c r="B50" s="32"/>
      <c r="C50" s="200" t="s">
        <v>499</v>
      </c>
      <c r="D50" s="200" t="s">
        <v>500</v>
      </c>
      <c r="E50" s="17" t="s">
        <v>177</v>
      </c>
      <c r="F50" s="201">
        <v>8.2940000000000005</v>
      </c>
      <c r="H50" s="32"/>
    </row>
    <row r="51" spans="2:8" s="1" customFormat="1" ht="16.899999999999999" customHeight="1">
      <c r="B51" s="32"/>
      <c r="C51" s="196" t="s">
        <v>125</v>
      </c>
      <c r="D51" s="197" t="s">
        <v>126</v>
      </c>
      <c r="E51" s="198" t="s">
        <v>1</v>
      </c>
      <c r="F51" s="199">
        <v>35.067999999999998</v>
      </c>
      <c r="H51" s="32"/>
    </row>
    <row r="52" spans="2:8" s="1" customFormat="1" ht="16.899999999999999" customHeight="1">
      <c r="B52" s="32"/>
      <c r="C52" s="200" t="s">
        <v>1</v>
      </c>
      <c r="D52" s="200" t="s">
        <v>587</v>
      </c>
      <c r="E52" s="17" t="s">
        <v>1</v>
      </c>
      <c r="F52" s="201">
        <v>34.552</v>
      </c>
      <c r="H52" s="32"/>
    </row>
    <row r="53" spans="2:8" s="1" customFormat="1" ht="16.899999999999999" customHeight="1">
      <c r="B53" s="32"/>
      <c r="C53" s="200" t="s">
        <v>1</v>
      </c>
      <c r="D53" s="200" t="s">
        <v>588</v>
      </c>
      <c r="E53" s="17" t="s">
        <v>1</v>
      </c>
      <c r="F53" s="201">
        <v>-2.02</v>
      </c>
      <c r="H53" s="32"/>
    </row>
    <row r="54" spans="2:8" s="1" customFormat="1" ht="16.899999999999999" customHeight="1">
      <c r="B54" s="32"/>
      <c r="C54" s="200" t="s">
        <v>1</v>
      </c>
      <c r="D54" s="200" t="s">
        <v>589</v>
      </c>
      <c r="E54" s="17" t="s">
        <v>1</v>
      </c>
      <c r="F54" s="201">
        <v>-1.6639999999999999</v>
      </c>
      <c r="H54" s="32"/>
    </row>
    <row r="55" spans="2:8" s="1" customFormat="1" ht="16.899999999999999" customHeight="1">
      <c r="B55" s="32"/>
      <c r="C55" s="200" t="s">
        <v>1</v>
      </c>
      <c r="D55" s="200" t="s">
        <v>590</v>
      </c>
      <c r="E55" s="17" t="s">
        <v>1</v>
      </c>
      <c r="F55" s="201">
        <v>4.2</v>
      </c>
      <c r="H55" s="32"/>
    </row>
    <row r="56" spans="2:8" s="1" customFormat="1" ht="16.899999999999999" customHeight="1">
      <c r="B56" s="32"/>
      <c r="C56" s="200" t="s">
        <v>125</v>
      </c>
      <c r="D56" s="200" t="s">
        <v>188</v>
      </c>
      <c r="E56" s="17" t="s">
        <v>1</v>
      </c>
      <c r="F56" s="201">
        <v>35.067999999999998</v>
      </c>
      <c r="H56" s="32"/>
    </row>
    <row r="57" spans="2:8" s="1" customFormat="1" ht="16.899999999999999" customHeight="1">
      <c r="B57" s="32"/>
      <c r="C57" s="202" t="s">
        <v>1571</v>
      </c>
      <c r="H57" s="32"/>
    </row>
    <row r="58" spans="2:8" s="1" customFormat="1" ht="22.5">
      <c r="B58" s="32"/>
      <c r="C58" s="200" t="s">
        <v>584</v>
      </c>
      <c r="D58" s="200" t="s">
        <v>585</v>
      </c>
      <c r="E58" s="17" t="s">
        <v>177</v>
      </c>
      <c r="F58" s="201">
        <v>35.067999999999998</v>
      </c>
      <c r="H58" s="32"/>
    </row>
    <row r="59" spans="2:8" s="1" customFormat="1" ht="16.899999999999999" customHeight="1">
      <c r="B59" s="32"/>
      <c r="C59" s="200" t="s">
        <v>566</v>
      </c>
      <c r="D59" s="200" t="s">
        <v>567</v>
      </c>
      <c r="E59" s="17" t="s">
        <v>177</v>
      </c>
      <c r="F59" s="201">
        <v>35.067999999999998</v>
      </c>
      <c r="H59" s="32"/>
    </row>
    <row r="60" spans="2:8" s="1" customFormat="1" ht="16.899999999999999" customHeight="1">
      <c r="B60" s="32"/>
      <c r="C60" s="200" t="s">
        <v>570</v>
      </c>
      <c r="D60" s="200" t="s">
        <v>571</v>
      </c>
      <c r="E60" s="17" t="s">
        <v>177</v>
      </c>
      <c r="F60" s="201">
        <v>35.067999999999998</v>
      </c>
      <c r="H60" s="32"/>
    </row>
    <row r="61" spans="2:8" s="1" customFormat="1" ht="16.899999999999999" customHeight="1">
      <c r="B61" s="32"/>
      <c r="C61" s="200" t="s">
        <v>580</v>
      </c>
      <c r="D61" s="200" t="s">
        <v>581</v>
      </c>
      <c r="E61" s="17" t="s">
        <v>177</v>
      </c>
      <c r="F61" s="201">
        <v>35.067999999999998</v>
      </c>
      <c r="H61" s="32"/>
    </row>
    <row r="62" spans="2:8" s="1" customFormat="1" ht="22.5">
      <c r="B62" s="32"/>
      <c r="C62" s="200" t="s">
        <v>499</v>
      </c>
      <c r="D62" s="200" t="s">
        <v>500</v>
      </c>
      <c r="E62" s="17" t="s">
        <v>177</v>
      </c>
      <c r="F62" s="201">
        <v>38.575000000000003</v>
      </c>
      <c r="H62" s="32"/>
    </row>
    <row r="63" spans="2:8" s="1" customFormat="1" ht="16.899999999999999" customHeight="1">
      <c r="B63" s="32"/>
      <c r="C63" s="196" t="s">
        <v>128</v>
      </c>
      <c r="D63" s="197" t="s">
        <v>129</v>
      </c>
      <c r="E63" s="198" t="s">
        <v>1</v>
      </c>
      <c r="F63" s="199">
        <v>31.36</v>
      </c>
      <c r="H63" s="32"/>
    </row>
    <row r="64" spans="2:8" s="1" customFormat="1" ht="16.899999999999999" customHeight="1">
      <c r="B64" s="32"/>
      <c r="C64" s="200" t="s">
        <v>1</v>
      </c>
      <c r="D64" s="200" t="s">
        <v>539</v>
      </c>
      <c r="E64" s="17" t="s">
        <v>1</v>
      </c>
      <c r="F64" s="201">
        <v>31.36</v>
      </c>
      <c r="H64" s="32"/>
    </row>
    <row r="65" spans="2:8" s="1" customFormat="1" ht="16.899999999999999" customHeight="1">
      <c r="B65" s="32"/>
      <c r="C65" s="200" t="s">
        <v>128</v>
      </c>
      <c r="D65" s="200" t="s">
        <v>188</v>
      </c>
      <c r="E65" s="17" t="s">
        <v>1</v>
      </c>
      <c r="F65" s="201">
        <v>31.36</v>
      </c>
      <c r="H65" s="32"/>
    </row>
    <row r="66" spans="2:8" s="1" customFormat="1" ht="16.899999999999999" customHeight="1">
      <c r="B66" s="32"/>
      <c r="C66" s="202" t="s">
        <v>1571</v>
      </c>
      <c r="H66" s="32"/>
    </row>
    <row r="67" spans="2:8" s="1" customFormat="1" ht="16.899999999999999" customHeight="1">
      <c r="B67" s="32"/>
      <c r="C67" s="200" t="s">
        <v>536</v>
      </c>
      <c r="D67" s="200" t="s">
        <v>537</v>
      </c>
      <c r="E67" s="17" t="s">
        <v>177</v>
      </c>
      <c r="F67" s="201">
        <v>31.36</v>
      </c>
      <c r="H67" s="32"/>
    </row>
    <row r="68" spans="2:8" s="1" customFormat="1" ht="16.899999999999999" customHeight="1">
      <c r="B68" s="32"/>
      <c r="C68" s="200" t="s">
        <v>519</v>
      </c>
      <c r="D68" s="200" t="s">
        <v>520</v>
      </c>
      <c r="E68" s="17" t="s">
        <v>177</v>
      </c>
      <c r="F68" s="201">
        <v>31.36</v>
      </c>
      <c r="H68" s="32"/>
    </row>
    <row r="69" spans="2:8" s="1" customFormat="1" ht="16.899999999999999" customHeight="1">
      <c r="B69" s="32"/>
      <c r="C69" s="200" t="s">
        <v>523</v>
      </c>
      <c r="D69" s="200" t="s">
        <v>524</v>
      </c>
      <c r="E69" s="17" t="s">
        <v>177</v>
      </c>
      <c r="F69" s="201">
        <v>31.36</v>
      </c>
      <c r="H69" s="32"/>
    </row>
    <row r="70" spans="2:8" s="1" customFormat="1" ht="22.5">
      <c r="B70" s="32"/>
      <c r="C70" s="200" t="s">
        <v>527</v>
      </c>
      <c r="D70" s="200" t="s">
        <v>528</v>
      </c>
      <c r="E70" s="17" t="s">
        <v>177</v>
      </c>
      <c r="F70" s="201">
        <v>31.36</v>
      </c>
      <c r="H70" s="32"/>
    </row>
    <row r="71" spans="2:8" s="1" customFormat="1" ht="16.899999999999999" customHeight="1">
      <c r="B71" s="32"/>
      <c r="C71" s="200" t="s">
        <v>546</v>
      </c>
      <c r="D71" s="200" t="s">
        <v>547</v>
      </c>
      <c r="E71" s="17" t="s">
        <v>202</v>
      </c>
      <c r="F71" s="201">
        <v>31.36</v>
      </c>
      <c r="H71" s="32"/>
    </row>
    <row r="72" spans="2:8" s="1" customFormat="1" ht="22.5">
      <c r="B72" s="32"/>
      <c r="C72" s="200" t="s">
        <v>541</v>
      </c>
      <c r="D72" s="200" t="s">
        <v>542</v>
      </c>
      <c r="E72" s="17" t="s">
        <v>177</v>
      </c>
      <c r="F72" s="201">
        <v>34.496000000000002</v>
      </c>
      <c r="H72" s="32"/>
    </row>
    <row r="73" spans="2:8" s="1" customFormat="1" ht="16.899999999999999" customHeight="1">
      <c r="B73" s="32"/>
      <c r="C73" s="196" t="s">
        <v>132</v>
      </c>
      <c r="D73" s="197" t="s">
        <v>133</v>
      </c>
      <c r="E73" s="198" t="s">
        <v>1</v>
      </c>
      <c r="F73" s="199">
        <v>43.53</v>
      </c>
      <c r="H73" s="32"/>
    </row>
    <row r="74" spans="2:8" s="1" customFormat="1" ht="16.899999999999999" customHeight="1">
      <c r="B74" s="32"/>
      <c r="C74" s="200" t="s">
        <v>1</v>
      </c>
      <c r="D74" s="200" t="s">
        <v>553</v>
      </c>
      <c r="E74" s="17" t="s">
        <v>1</v>
      </c>
      <c r="F74" s="201">
        <v>11.43</v>
      </c>
      <c r="H74" s="32"/>
    </row>
    <row r="75" spans="2:8" s="1" customFormat="1" ht="16.899999999999999" customHeight="1">
      <c r="B75" s="32"/>
      <c r="C75" s="200" t="s">
        <v>1</v>
      </c>
      <c r="D75" s="200" t="s">
        <v>554</v>
      </c>
      <c r="E75" s="17" t="s">
        <v>1</v>
      </c>
      <c r="F75" s="201">
        <v>13.59</v>
      </c>
      <c r="H75" s="32"/>
    </row>
    <row r="76" spans="2:8" s="1" customFormat="1" ht="16.899999999999999" customHeight="1">
      <c r="B76" s="32"/>
      <c r="C76" s="200" t="s">
        <v>1</v>
      </c>
      <c r="D76" s="200" t="s">
        <v>555</v>
      </c>
      <c r="E76" s="17" t="s">
        <v>1</v>
      </c>
      <c r="F76" s="201">
        <v>18.510000000000002</v>
      </c>
      <c r="H76" s="32"/>
    </row>
    <row r="77" spans="2:8" s="1" customFormat="1" ht="16.899999999999999" customHeight="1">
      <c r="B77" s="32"/>
      <c r="C77" s="200" t="s">
        <v>132</v>
      </c>
      <c r="D77" s="200" t="s">
        <v>188</v>
      </c>
      <c r="E77" s="17" t="s">
        <v>1</v>
      </c>
      <c r="F77" s="201">
        <v>43.53</v>
      </c>
      <c r="H77" s="32"/>
    </row>
    <row r="78" spans="2:8" s="1" customFormat="1" ht="16.899999999999999" customHeight="1">
      <c r="B78" s="32"/>
      <c r="C78" s="202" t="s">
        <v>1571</v>
      </c>
      <c r="H78" s="32"/>
    </row>
    <row r="79" spans="2:8" s="1" customFormat="1" ht="16.899999999999999" customHeight="1">
      <c r="B79" s="32"/>
      <c r="C79" s="200" t="s">
        <v>550</v>
      </c>
      <c r="D79" s="200" t="s">
        <v>551</v>
      </c>
      <c r="E79" s="17" t="s">
        <v>202</v>
      </c>
      <c r="F79" s="201">
        <v>43.53</v>
      </c>
      <c r="H79" s="32"/>
    </row>
    <row r="80" spans="2:8" s="1" customFormat="1" ht="22.5">
      <c r="B80" s="32"/>
      <c r="C80" s="200" t="s">
        <v>541</v>
      </c>
      <c r="D80" s="200" t="s">
        <v>542</v>
      </c>
      <c r="E80" s="17" t="s">
        <v>177</v>
      </c>
      <c r="F80" s="201">
        <v>4.7880000000000003</v>
      </c>
      <c r="H80" s="32"/>
    </row>
    <row r="81" spans="2:8" s="1" customFormat="1" ht="26.45" customHeight="1">
      <c r="B81" s="32"/>
      <c r="C81" s="195" t="s">
        <v>88</v>
      </c>
      <c r="D81" s="195" t="s">
        <v>89</v>
      </c>
      <c r="H81" s="32"/>
    </row>
    <row r="82" spans="2:8" s="1" customFormat="1" ht="16.899999999999999" customHeight="1">
      <c r="B82" s="32"/>
      <c r="C82" s="196" t="s">
        <v>187</v>
      </c>
      <c r="D82" s="197" t="s">
        <v>1569</v>
      </c>
      <c r="E82" s="198" t="s">
        <v>1</v>
      </c>
      <c r="F82" s="199">
        <v>35.21</v>
      </c>
      <c r="H82" s="32"/>
    </row>
    <row r="83" spans="2:8" s="1" customFormat="1" ht="16.899999999999999" customHeight="1">
      <c r="B83" s="32"/>
      <c r="C83" s="200" t="s">
        <v>1</v>
      </c>
      <c r="D83" s="200" t="s">
        <v>894</v>
      </c>
      <c r="E83" s="17" t="s">
        <v>1</v>
      </c>
      <c r="F83" s="201">
        <v>35.21</v>
      </c>
      <c r="H83" s="32"/>
    </row>
    <row r="84" spans="2:8" s="1" customFormat="1" ht="16.899999999999999" customHeight="1">
      <c r="B84" s="32"/>
      <c r="C84" s="200" t="s">
        <v>187</v>
      </c>
      <c r="D84" s="200" t="s">
        <v>188</v>
      </c>
      <c r="E84" s="17" t="s">
        <v>1</v>
      </c>
      <c r="F84" s="201">
        <v>35.21</v>
      </c>
      <c r="H84" s="32"/>
    </row>
    <row r="85" spans="2:8" s="1" customFormat="1" ht="16.899999999999999" customHeight="1">
      <c r="B85" s="32"/>
      <c r="C85" s="196" t="s">
        <v>199</v>
      </c>
      <c r="D85" s="197" t="s">
        <v>1570</v>
      </c>
      <c r="E85" s="198" t="s">
        <v>1</v>
      </c>
      <c r="F85" s="199">
        <v>81.435000000000002</v>
      </c>
      <c r="H85" s="32"/>
    </row>
    <row r="86" spans="2:8" s="1" customFormat="1" ht="16.899999999999999" customHeight="1">
      <c r="B86" s="32"/>
      <c r="C86" s="200" t="s">
        <v>1</v>
      </c>
      <c r="D86" s="200" t="s">
        <v>896</v>
      </c>
      <c r="E86" s="17" t="s">
        <v>1</v>
      </c>
      <c r="F86" s="201">
        <v>81.435000000000002</v>
      </c>
      <c r="H86" s="32"/>
    </row>
    <row r="87" spans="2:8" s="1" customFormat="1" ht="16.899999999999999" customHeight="1">
      <c r="B87" s="32"/>
      <c r="C87" s="200" t="s">
        <v>199</v>
      </c>
      <c r="D87" s="200" t="s">
        <v>188</v>
      </c>
      <c r="E87" s="17" t="s">
        <v>1</v>
      </c>
      <c r="F87" s="201">
        <v>81.435000000000002</v>
      </c>
      <c r="H87" s="32"/>
    </row>
    <row r="88" spans="2:8" s="1" customFormat="1" ht="16.899999999999999" customHeight="1">
      <c r="B88" s="32"/>
      <c r="C88" s="196" t="s">
        <v>128</v>
      </c>
      <c r="D88" s="197" t="s">
        <v>129</v>
      </c>
      <c r="E88" s="198" t="s">
        <v>1</v>
      </c>
      <c r="F88" s="199">
        <v>35.21</v>
      </c>
      <c r="H88" s="32"/>
    </row>
    <row r="89" spans="2:8" s="1" customFormat="1" ht="16.899999999999999" customHeight="1">
      <c r="B89" s="32"/>
      <c r="C89" s="200" t="s">
        <v>1</v>
      </c>
      <c r="D89" s="200" t="s">
        <v>894</v>
      </c>
      <c r="E89" s="17" t="s">
        <v>1</v>
      </c>
      <c r="F89" s="201">
        <v>35.21</v>
      </c>
      <c r="H89" s="32"/>
    </row>
    <row r="90" spans="2:8" s="1" customFormat="1" ht="16.899999999999999" customHeight="1">
      <c r="B90" s="32"/>
      <c r="C90" s="200" t="s">
        <v>128</v>
      </c>
      <c r="D90" s="200" t="s">
        <v>188</v>
      </c>
      <c r="E90" s="17" t="s">
        <v>1</v>
      </c>
      <c r="F90" s="201">
        <v>35.21</v>
      </c>
      <c r="H90" s="32"/>
    </row>
    <row r="91" spans="2:8" s="1" customFormat="1" ht="16.899999999999999" customHeight="1">
      <c r="B91" s="32"/>
      <c r="C91" s="202" t="s">
        <v>1571</v>
      </c>
      <c r="H91" s="32"/>
    </row>
    <row r="92" spans="2:8" s="1" customFormat="1" ht="16.899999999999999" customHeight="1">
      <c r="B92" s="32"/>
      <c r="C92" s="200" t="s">
        <v>536</v>
      </c>
      <c r="D92" s="200" t="s">
        <v>537</v>
      </c>
      <c r="E92" s="17" t="s">
        <v>177</v>
      </c>
      <c r="F92" s="201">
        <v>35.21</v>
      </c>
      <c r="H92" s="32"/>
    </row>
    <row r="93" spans="2:8" s="1" customFormat="1" ht="16.899999999999999" customHeight="1">
      <c r="B93" s="32"/>
      <c r="C93" s="200" t="s">
        <v>519</v>
      </c>
      <c r="D93" s="200" t="s">
        <v>520</v>
      </c>
      <c r="E93" s="17" t="s">
        <v>177</v>
      </c>
      <c r="F93" s="201">
        <v>35.21</v>
      </c>
      <c r="H93" s="32"/>
    </row>
    <row r="94" spans="2:8" s="1" customFormat="1" ht="16.899999999999999" customHeight="1">
      <c r="B94" s="32"/>
      <c r="C94" s="200" t="s">
        <v>523</v>
      </c>
      <c r="D94" s="200" t="s">
        <v>524</v>
      </c>
      <c r="E94" s="17" t="s">
        <v>177</v>
      </c>
      <c r="F94" s="201">
        <v>35.21</v>
      </c>
      <c r="H94" s="32"/>
    </row>
    <row r="95" spans="2:8" s="1" customFormat="1" ht="22.5">
      <c r="B95" s="32"/>
      <c r="C95" s="200" t="s">
        <v>527</v>
      </c>
      <c r="D95" s="200" t="s">
        <v>528</v>
      </c>
      <c r="E95" s="17" t="s">
        <v>177</v>
      </c>
      <c r="F95" s="201">
        <v>35.21</v>
      </c>
      <c r="H95" s="32"/>
    </row>
    <row r="96" spans="2:8" s="1" customFormat="1" ht="16.899999999999999" customHeight="1">
      <c r="B96" s="32"/>
      <c r="C96" s="200" t="s">
        <v>546</v>
      </c>
      <c r="D96" s="200" t="s">
        <v>547</v>
      </c>
      <c r="E96" s="17" t="s">
        <v>202</v>
      </c>
      <c r="F96" s="201">
        <v>35.21</v>
      </c>
      <c r="H96" s="32"/>
    </row>
    <row r="97" spans="2:8" s="1" customFormat="1" ht="22.5">
      <c r="B97" s="32"/>
      <c r="C97" s="200" t="s">
        <v>541</v>
      </c>
      <c r="D97" s="200" t="s">
        <v>542</v>
      </c>
      <c r="E97" s="17" t="s">
        <v>177</v>
      </c>
      <c r="F97" s="201">
        <v>38.731000000000002</v>
      </c>
      <c r="H97" s="32"/>
    </row>
    <row r="98" spans="2:8" s="1" customFormat="1" ht="16.899999999999999" customHeight="1">
      <c r="B98" s="32"/>
      <c r="C98" s="196" t="s">
        <v>132</v>
      </c>
      <c r="D98" s="197" t="s">
        <v>133</v>
      </c>
      <c r="E98" s="198" t="s">
        <v>1</v>
      </c>
      <c r="F98" s="199">
        <v>24.98</v>
      </c>
      <c r="H98" s="32"/>
    </row>
    <row r="99" spans="2:8" s="1" customFormat="1" ht="16.899999999999999" customHeight="1">
      <c r="B99" s="32"/>
      <c r="C99" s="200" t="s">
        <v>1</v>
      </c>
      <c r="D99" s="200" t="s">
        <v>944</v>
      </c>
      <c r="E99" s="17" t="s">
        <v>1</v>
      </c>
      <c r="F99" s="201">
        <v>24.98</v>
      </c>
      <c r="H99" s="32"/>
    </row>
    <row r="100" spans="2:8" s="1" customFormat="1" ht="16.899999999999999" customHeight="1">
      <c r="B100" s="32"/>
      <c r="C100" s="200" t="s">
        <v>132</v>
      </c>
      <c r="D100" s="200" t="s">
        <v>188</v>
      </c>
      <c r="E100" s="17" t="s">
        <v>1</v>
      </c>
      <c r="F100" s="201">
        <v>24.98</v>
      </c>
      <c r="H100" s="32"/>
    </row>
    <row r="101" spans="2:8" s="1" customFormat="1" ht="16.899999999999999" customHeight="1">
      <c r="B101" s="32"/>
      <c r="C101" s="202" t="s">
        <v>1571</v>
      </c>
      <c r="H101" s="32"/>
    </row>
    <row r="102" spans="2:8" s="1" customFormat="1" ht="16.899999999999999" customHeight="1">
      <c r="B102" s="32"/>
      <c r="C102" s="200" t="s">
        <v>550</v>
      </c>
      <c r="D102" s="200" t="s">
        <v>551</v>
      </c>
      <c r="E102" s="17" t="s">
        <v>202</v>
      </c>
      <c r="F102" s="201">
        <v>24.98</v>
      </c>
      <c r="H102" s="32"/>
    </row>
    <row r="103" spans="2:8" s="1" customFormat="1" ht="22.5">
      <c r="B103" s="32"/>
      <c r="C103" s="200" t="s">
        <v>541</v>
      </c>
      <c r="D103" s="200" t="s">
        <v>542</v>
      </c>
      <c r="E103" s="17" t="s">
        <v>177</v>
      </c>
      <c r="F103" s="201">
        <v>2.7480000000000002</v>
      </c>
      <c r="H103" s="32"/>
    </row>
    <row r="104" spans="2:8" s="1" customFormat="1" ht="26.45" customHeight="1">
      <c r="B104" s="32"/>
      <c r="C104" s="195" t="s">
        <v>94</v>
      </c>
      <c r="D104" s="195" t="s">
        <v>95</v>
      </c>
      <c r="H104" s="32"/>
    </row>
    <row r="105" spans="2:8" s="1" customFormat="1" ht="16.899999999999999" customHeight="1">
      <c r="B105" s="32"/>
      <c r="C105" s="196" t="s">
        <v>187</v>
      </c>
      <c r="D105" s="197" t="s">
        <v>1569</v>
      </c>
      <c r="E105" s="198" t="s">
        <v>1</v>
      </c>
      <c r="F105" s="199">
        <v>3.16</v>
      </c>
      <c r="H105" s="32"/>
    </row>
    <row r="106" spans="2:8" s="1" customFormat="1" ht="16.899999999999999" customHeight="1">
      <c r="B106" s="32"/>
      <c r="C106" s="200" t="s">
        <v>1</v>
      </c>
      <c r="D106" s="200" t="s">
        <v>1042</v>
      </c>
      <c r="E106" s="17" t="s">
        <v>1</v>
      </c>
      <c r="F106" s="201">
        <v>3.16</v>
      </c>
      <c r="H106" s="32"/>
    </row>
    <row r="107" spans="2:8" s="1" customFormat="1" ht="16.899999999999999" customHeight="1">
      <c r="B107" s="32"/>
      <c r="C107" s="200" t="s">
        <v>187</v>
      </c>
      <c r="D107" s="200" t="s">
        <v>188</v>
      </c>
      <c r="E107" s="17" t="s">
        <v>1</v>
      </c>
      <c r="F107" s="201">
        <v>3.16</v>
      </c>
      <c r="H107" s="32"/>
    </row>
    <row r="108" spans="2:8" s="1" customFormat="1" ht="16.899999999999999" customHeight="1">
      <c r="B108" s="32"/>
      <c r="C108" s="196" t="s">
        <v>199</v>
      </c>
      <c r="D108" s="197" t="s">
        <v>1570</v>
      </c>
      <c r="E108" s="198" t="s">
        <v>1</v>
      </c>
      <c r="F108" s="199">
        <v>30.094000000000001</v>
      </c>
      <c r="H108" s="32"/>
    </row>
    <row r="109" spans="2:8" s="1" customFormat="1" ht="16.899999999999999" customHeight="1">
      <c r="B109" s="32"/>
      <c r="C109" s="200" t="s">
        <v>1</v>
      </c>
      <c r="D109" s="200" t="s">
        <v>1044</v>
      </c>
      <c r="E109" s="17" t="s">
        <v>1</v>
      </c>
      <c r="F109" s="201">
        <v>30.094000000000001</v>
      </c>
      <c r="H109" s="32"/>
    </row>
    <row r="110" spans="2:8" s="1" customFormat="1" ht="16.899999999999999" customHeight="1">
      <c r="B110" s="32"/>
      <c r="C110" s="200" t="s">
        <v>199</v>
      </c>
      <c r="D110" s="200" t="s">
        <v>188</v>
      </c>
      <c r="E110" s="17" t="s">
        <v>1</v>
      </c>
      <c r="F110" s="201">
        <v>30.094000000000001</v>
      </c>
      <c r="H110" s="32"/>
    </row>
    <row r="111" spans="2:8" s="1" customFormat="1" ht="16.899999999999999" customHeight="1">
      <c r="B111" s="32"/>
      <c r="C111" s="196" t="s">
        <v>119</v>
      </c>
      <c r="D111" s="197" t="s">
        <v>120</v>
      </c>
      <c r="E111" s="198" t="s">
        <v>1</v>
      </c>
      <c r="F111" s="199">
        <v>17.370999999999999</v>
      </c>
      <c r="H111" s="32"/>
    </row>
    <row r="112" spans="2:8" s="1" customFormat="1" ht="16.899999999999999" customHeight="1">
      <c r="B112" s="32"/>
      <c r="C112" s="200" t="s">
        <v>1</v>
      </c>
      <c r="D112" s="200" t="s">
        <v>360</v>
      </c>
      <c r="E112" s="17" t="s">
        <v>1</v>
      </c>
      <c r="F112" s="201">
        <v>9.8309999999999995</v>
      </c>
      <c r="H112" s="32"/>
    </row>
    <row r="113" spans="2:8" s="1" customFormat="1" ht="16.899999999999999" customHeight="1">
      <c r="B113" s="32"/>
      <c r="C113" s="200" t="s">
        <v>1</v>
      </c>
      <c r="D113" s="200" t="s">
        <v>361</v>
      </c>
      <c r="E113" s="17" t="s">
        <v>1</v>
      </c>
      <c r="F113" s="201">
        <v>7.54</v>
      </c>
      <c r="H113" s="32"/>
    </row>
    <row r="114" spans="2:8" s="1" customFormat="1" ht="16.899999999999999" customHeight="1">
      <c r="B114" s="32"/>
      <c r="C114" s="200" t="s">
        <v>119</v>
      </c>
      <c r="D114" s="200" t="s">
        <v>188</v>
      </c>
      <c r="E114" s="17" t="s">
        <v>1</v>
      </c>
      <c r="F114" s="201">
        <v>17.370999999999999</v>
      </c>
      <c r="H114" s="32"/>
    </row>
    <row r="115" spans="2:8" s="1" customFormat="1" ht="16.899999999999999" customHeight="1">
      <c r="B115" s="32"/>
      <c r="C115" s="196" t="s">
        <v>122</v>
      </c>
      <c r="D115" s="197" t="s">
        <v>123</v>
      </c>
      <c r="E115" s="198" t="s">
        <v>1</v>
      </c>
      <c r="F115" s="199">
        <v>3.16</v>
      </c>
      <c r="H115" s="32"/>
    </row>
    <row r="116" spans="2:8" s="1" customFormat="1" ht="16.899999999999999" customHeight="1">
      <c r="B116" s="32"/>
      <c r="C116" s="200" t="s">
        <v>1</v>
      </c>
      <c r="D116" s="200" t="s">
        <v>1113</v>
      </c>
      <c r="E116" s="17" t="s">
        <v>1</v>
      </c>
      <c r="F116" s="201">
        <v>3.16</v>
      </c>
      <c r="H116" s="32"/>
    </row>
    <row r="117" spans="2:8" s="1" customFormat="1" ht="16.899999999999999" customHeight="1">
      <c r="B117" s="32"/>
      <c r="C117" s="200" t="s">
        <v>122</v>
      </c>
      <c r="D117" s="200" t="s">
        <v>188</v>
      </c>
      <c r="E117" s="17" t="s">
        <v>1</v>
      </c>
      <c r="F117" s="201">
        <v>3.16</v>
      </c>
      <c r="H117" s="32"/>
    </row>
    <row r="118" spans="2:8" s="1" customFormat="1" ht="16.899999999999999" customHeight="1">
      <c r="B118" s="32"/>
      <c r="C118" s="202" t="s">
        <v>1571</v>
      </c>
      <c r="H118" s="32"/>
    </row>
    <row r="119" spans="2:8" s="1" customFormat="1" ht="22.5">
      <c r="B119" s="32"/>
      <c r="C119" s="200" t="s">
        <v>494</v>
      </c>
      <c r="D119" s="200" t="s">
        <v>495</v>
      </c>
      <c r="E119" s="17" t="s">
        <v>177</v>
      </c>
      <c r="F119" s="201">
        <v>3.16</v>
      </c>
      <c r="H119" s="32"/>
    </row>
    <row r="120" spans="2:8" s="1" customFormat="1" ht="16.899999999999999" customHeight="1">
      <c r="B120" s="32"/>
      <c r="C120" s="200" t="s">
        <v>472</v>
      </c>
      <c r="D120" s="200" t="s">
        <v>473</v>
      </c>
      <c r="E120" s="17" t="s">
        <v>177</v>
      </c>
      <c r="F120" s="201">
        <v>3.16</v>
      </c>
      <c r="H120" s="32"/>
    </row>
    <row r="121" spans="2:8" s="1" customFormat="1" ht="16.899999999999999" customHeight="1">
      <c r="B121" s="32"/>
      <c r="C121" s="200" t="s">
        <v>476</v>
      </c>
      <c r="D121" s="200" t="s">
        <v>477</v>
      </c>
      <c r="E121" s="17" t="s">
        <v>177</v>
      </c>
      <c r="F121" s="201">
        <v>3.16</v>
      </c>
      <c r="H121" s="32"/>
    </row>
    <row r="122" spans="2:8" s="1" customFormat="1" ht="16.899999999999999" customHeight="1">
      <c r="B122" s="32"/>
      <c r="C122" s="200" t="s">
        <v>480</v>
      </c>
      <c r="D122" s="200" t="s">
        <v>481</v>
      </c>
      <c r="E122" s="17" t="s">
        <v>177</v>
      </c>
      <c r="F122" s="201">
        <v>3.16</v>
      </c>
      <c r="H122" s="32"/>
    </row>
    <row r="123" spans="2:8" s="1" customFormat="1" ht="16.899999999999999" customHeight="1">
      <c r="B123" s="32"/>
      <c r="C123" s="200" t="s">
        <v>504</v>
      </c>
      <c r="D123" s="200" t="s">
        <v>505</v>
      </c>
      <c r="E123" s="17" t="s">
        <v>177</v>
      </c>
      <c r="F123" s="201">
        <v>3.16</v>
      </c>
      <c r="H123" s="32"/>
    </row>
    <row r="124" spans="2:8" s="1" customFormat="1" ht="22.5">
      <c r="B124" s="32"/>
      <c r="C124" s="200" t="s">
        <v>499</v>
      </c>
      <c r="D124" s="200" t="s">
        <v>500</v>
      </c>
      <c r="E124" s="17" t="s">
        <v>177</v>
      </c>
      <c r="F124" s="201">
        <v>3.476</v>
      </c>
      <c r="H124" s="32"/>
    </row>
    <row r="125" spans="2:8" s="1" customFormat="1" ht="16.899999999999999" customHeight="1">
      <c r="B125" s="32"/>
      <c r="C125" s="196" t="s">
        <v>125</v>
      </c>
      <c r="D125" s="197" t="s">
        <v>126</v>
      </c>
      <c r="E125" s="198" t="s">
        <v>1</v>
      </c>
      <c r="F125" s="199">
        <v>18.779</v>
      </c>
      <c r="H125" s="32"/>
    </row>
    <row r="126" spans="2:8" s="1" customFormat="1" ht="16.899999999999999" customHeight="1">
      <c r="B126" s="32"/>
      <c r="C126" s="200" t="s">
        <v>1</v>
      </c>
      <c r="D126" s="200" t="s">
        <v>1123</v>
      </c>
      <c r="E126" s="17" t="s">
        <v>1</v>
      </c>
      <c r="F126" s="201">
        <v>20.552</v>
      </c>
      <c r="H126" s="32"/>
    </row>
    <row r="127" spans="2:8" s="1" customFormat="1" ht="16.899999999999999" customHeight="1">
      <c r="B127" s="32"/>
      <c r="C127" s="200" t="s">
        <v>1</v>
      </c>
      <c r="D127" s="200" t="s">
        <v>1124</v>
      </c>
      <c r="E127" s="17" t="s">
        <v>1</v>
      </c>
      <c r="F127" s="201">
        <v>-1.7729999999999999</v>
      </c>
      <c r="H127" s="32"/>
    </row>
    <row r="128" spans="2:8" s="1" customFormat="1" ht="16.899999999999999" customHeight="1">
      <c r="B128" s="32"/>
      <c r="C128" s="200" t="s">
        <v>125</v>
      </c>
      <c r="D128" s="200" t="s">
        <v>188</v>
      </c>
      <c r="E128" s="17" t="s">
        <v>1</v>
      </c>
      <c r="F128" s="201">
        <v>18.779</v>
      </c>
      <c r="H128" s="32"/>
    </row>
    <row r="129" spans="2:8" s="1" customFormat="1" ht="16.899999999999999" customHeight="1">
      <c r="B129" s="32"/>
      <c r="C129" s="202" t="s">
        <v>1571</v>
      </c>
      <c r="H129" s="32"/>
    </row>
    <row r="130" spans="2:8" s="1" customFormat="1" ht="22.5">
      <c r="B130" s="32"/>
      <c r="C130" s="200" t="s">
        <v>584</v>
      </c>
      <c r="D130" s="200" t="s">
        <v>585</v>
      </c>
      <c r="E130" s="17" t="s">
        <v>177</v>
      </c>
      <c r="F130" s="201">
        <v>18.779</v>
      </c>
      <c r="H130" s="32"/>
    </row>
    <row r="131" spans="2:8" s="1" customFormat="1" ht="16.899999999999999" customHeight="1">
      <c r="B131" s="32"/>
      <c r="C131" s="200" t="s">
        <v>566</v>
      </c>
      <c r="D131" s="200" t="s">
        <v>567</v>
      </c>
      <c r="E131" s="17" t="s">
        <v>177</v>
      </c>
      <c r="F131" s="201">
        <v>18.779</v>
      </c>
      <c r="H131" s="32"/>
    </row>
    <row r="132" spans="2:8" s="1" customFormat="1" ht="16.899999999999999" customHeight="1">
      <c r="B132" s="32"/>
      <c r="C132" s="200" t="s">
        <v>570</v>
      </c>
      <c r="D132" s="200" t="s">
        <v>571</v>
      </c>
      <c r="E132" s="17" t="s">
        <v>177</v>
      </c>
      <c r="F132" s="201">
        <v>18.779</v>
      </c>
      <c r="H132" s="32"/>
    </row>
    <row r="133" spans="2:8" s="1" customFormat="1" ht="16.899999999999999" customHeight="1">
      <c r="B133" s="32"/>
      <c r="C133" s="200" t="s">
        <v>574</v>
      </c>
      <c r="D133" s="200" t="s">
        <v>575</v>
      </c>
      <c r="E133" s="17" t="s">
        <v>177</v>
      </c>
      <c r="F133" s="201">
        <v>18.779</v>
      </c>
      <c r="H133" s="32"/>
    </row>
    <row r="134" spans="2:8" s="1" customFormat="1" ht="16.899999999999999" customHeight="1">
      <c r="B134" s="32"/>
      <c r="C134" s="200" t="s">
        <v>580</v>
      </c>
      <c r="D134" s="200" t="s">
        <v>581</v>
      </c>
      <c r="E134" s="17" t="s">
        <v>177</v>
      </c>
      <c r="F134" s="201">
        <v>18.779</v>
      </c>
      <c r="H134" s="32"/>
    </row>
    <row r="135" spans="2:8" s="1" customFormat="1" ht="22.5">
      <c r="B135" s="32"/>
      <c r="C135" s="200" t="s">
        <v>499</v>
      </c>
      <c r="D135" s="200" t="s">
        <v>500</v>
      </c>
      <c r="E135" s="17" t="s">
        <v>177</v>
      </c>
      <c r="F135" s="201">
        <v>20.657</v>
      </c>
      <c r="H135" s="32"/>
    </row>
    <row r="136" spans="2:8" s="1" customFormat="1" ht="7.35" customHeight="1">
      <c r="B136" s="44"/>
      <c r="C136" s="45"/>
      <c r="D136" s="45"/>
      <c r="E136" s="45"/>
      <c r="F136" s="45"/>
      <c r="G136" s="45"/>
      <c r="H136" s="32"/>
    </row>
    <row r="137" spans="2:8" s="1" customFormat="1"/>
  </sheetData>
  <mergeCells count="2">
    <mergeCell ref="D5:F5"/>
    <mergeCell ref="D6:F6"/>
  </mergeCells>
  <pageMargins left="0.7" right="0.7" top="0.78740157499999996" bottom="0.78740157499999996" header="0.3" footer="0.3"/>
  <pageSetup paperSize="9" fitToHeight="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421"/>
  <sheetViews>
    <sheetView showGridLines="0" topLeftCell="A245" workbookViewId="0">
      <selection activeCell="F420" sqref="F420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211" t="s">
        <v>5</v>
      </c>
      <c r="M2" s="212"/>
      <c r="N2" s="212"/>
      <c r="O2" s="212"/>
      <c r="P2" s="212"/>
      <c r="Q2" s="212"/>
      <c r="R2" s="212"/>
      <c r="S2" s="212"/>
      <c r="T2" s="212"/>
      <c r="U2" s="212"/>
      <c r="V2" s="212"/>
      <c r="AT2" s="17" t="s">
        <v>84</v>
      </c>
      <c r="AZ2" s="88" t="s">
        <v>112</v>
      </c>
      <c r="BA2" s="88" t="s">
        <v>113</v>
      </c>
      <c r="BB2" s="88" t="s">
        <v>1</v>
      </c>
      <c r="BC2" s="88" t="s">
        <v>114</v>
      </c>
      <c r="BD2" s="88" t="s">
        <v>85</v>
      </c>
    </row>
    <row r="3" spans="2:5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  <c r="AZ3" s="88" t="s">
        <v>115</v>
      </c>
      <c r="BA3" s="88" t="s">
        <v>116</v>
      </c>
      <c r="BB3" s="88" t="s">
        <v>1</v>
      </c>
      <c r="BC3" s="88" t="s">
        <v>117</v>
      </c>
      <c r="BD3" s="88" t="s">
        <v>85</v>
      </c>
    </row>
    <row r="4" spans="2:56" ht="24.95" customHeight="1">
      <c r="B4" s="20"/>
      <c r="D4" s="21" t="s">
        <v>118</v>
      </c>
      <c r="L4" s="20"/>
      <c r="M4" s="89" t="s">
        <v>11</v>
      </c>
      <c r="AT4" s="17" t="s">
        <v>3</v>
      </c>
      <c r="AZ4" s="88" t="s">
        <v>119</v>
      </c>
      <c r="BA4" s="88" t="s">
        <v>120</v>
      </c>
      <c r="BB4" s="88" t="s">
        <v>1</v>
      </c>
      <c r="BC4" s="88" t="s">
        <v>121</v>
      </c>
      <c r="BD4" s="88" t="s">
        <v>85</v>
      </c>
    </row>
    <row r="5" spans="2:56" ht="6.95" customHeight="1">
      <c r="B5" s="20"/>
      <c r="L5" s="20"/>
      <c r="AZ5" s="88" t="s">
        <v>122</v>
      </c>
      <c r="BA5" s="88" t="s">
        <v>123</v>
      </c>
      <c r="BB5" s="88" t="s">
        <v>1</v>
      </c>
      <c r="BC5" s="88" t="s">
        <v>124</v>
      </c>
      <c r="BD5" s="88" t="s">
        <v>85</v>
      </c>
    </row>
    <row r="6" spans="2:56" ht="12" customHeight="1">
      <c r="B6" s="20"/>
      <c r="D6" s="27" t="s">
        <v>17</v>
      </c>
      <c r="L6" s="20"/>
      <c r="AZ6" s="88" t="s">
        <v>125</v>
      </c>
      <c r="BA6" s="88" t="s">
        <v>126</v>
      </c>
      <c r="BB6" s="88" t="s">
        <v>1</v>
      </c>
      <c r="BC6" s="88" t="s">
        <v>127</v>
      </c>
      <c r="BD6" s="88" t="s">
        <v>85</v>
      </c>
    </row>
    <row r="7" spans="2:56" ht="26.25" customHeight="1">
      <c r="B7" s="20"/>
      <c r="E7" s="243" t="str">
        <f>'Rekapitulace stavby'!K6</f>
        <v>NPK a.s., Pardubická nemocnice - fototerapie, rodinný pokoj, mytí klecí</v>
      </c>
      <c r="F7" s="244"/>
      <c r="G7" s="244"/>
      <c r="H7" s="244"/>
      <c r="L7" s="20"/>
      <c r="AZ7" s="88" t="s">
        <v>128</v>
      </c>
      <c r="BA7" s="88" t="s">
        <v>129</v>
      </c>
      <c r="BB7" s="88" t="s">
        <v>1</v>
      </c>
      <c r="BC7" s="88" t="s">
        <v>130</v>
      </c>
      <c r="BD7" s="88" t="s">
        <v>85</v>
      </c>
    </row>
    <row r="8" spans="2:56" s="1" customFormat="1" ht="12" customHeight="1">
      <c r="B8" s="32"/>
      <c r="D8" s="27" t="s">
        <v>131</v>
      </c>
      <c r="L8" s="32"/>
      <c r="AZ8" s="88" t="s">
        <v>132</v>
      </c>
      <c r="BA8" s="88" t="s">
        <v>133</v>
      </c>
      <c r="BB8" s="88" t="s">
        <v>1</v>
      </c>
      <c r="BC8" s="88" t="s">
        <v>134</v>
      </c>
      <c r="BD8" s="88" t="s">
        <v>85</v>
      </c>
    </row>
    <row r="9" spans="2:56" s="1" customFormat="1" ht="16.5" customHeight="1">
      <c r="B9" s="32"/>
      <c r="E9" s="227" t="s">
        <v>135</v>
      </c>
      <c r="F9" s="242"/>
      <c r="G9" s="242"/>
      <c r="H9" s="242"/>
      <c r="L9" s="32"/>
    </row>
    <row r="10" spans="2:56" s="1" customFormat="1">
      <c r="B10" s="32"/>
      <c r="L10" s="32"/>
    </row>
    <row r="11" spans="2:56" s="1" customFormat="1" ht="12" customHeight="1">
      <c r="B11" s="32"/>
      <c r="D11" s="27" t="s">
        <v>19</v>
      </c>
      <c r="F11" s="25" t="s">
        <v>1</v>
      </c>
      <c r="I11" s="27" t="s">
        <v>20</v>
      </c>
      <c r="J11" s="25" t="s">
        <v>1</v>
      </c>
      <c r="L11" s="32"/>
    </row>
    <row r="12" spans="2:56" s="1" customFormat="1" ht="12" customHeight="1">
      <c r="B12" s="32"/>
      <c r="D12" s="27" t="s">
        <v>21</v>
      </c>
      <c r="F12" s="25" t="s">
        <v>22</v>
      </c>
      <c r="I12" s="27" t="s">
        <v>23</v>
      </c>
      <c r="J12" s="52" t="str">
        <f>'Rekapitulace stavby'!AN8</f>
        <v>8. 10. 2025</v>
      </c>
      <c r="L12" s="32"/>
    </row>
    <row r="13" spans="2:56" s="1" customFormat="1" ht="10.9" customHeight="1">
      <c r="B13" s="32"/>
      <c r="L13" s="32"/>
    </row>
    <row r="14" spans="2:56" s="1" customFormat="1" ht="12" customHeight="1">
      <c r="B14" s="32"/>
      <c r="D14" s="27" t="s">
        <v>25</v>
      </c>
      <c r="I14" s="27" t="s">
        <v>26</v>
      </c>
      <c r="J14" s="25" t="s">
        <v>1</v>
      </c>
      <c r="L14" s="32"/>
    </row>
    <row r="15" spans="2:56" s="1" customFormat="1" ht="18" customHeight="1">
      <c r="B15" s="32"/>
      <c r="E15" s="25" t="s">
        <v>27</v>
      </c>
      <c r="I15" s="27" t="s">
        <v>28</v>
      </c>
      <c r="J15" s="25" t="s">
        <v>1</v>
      </c>
      <c r="L15" s="32"/>
    </row>
    <row r="16" spans="2:56" s="1" customFormat="1" ht="6.95" customHeight="1">
      <c r="B16" s="32"/>
      <c r="L16" s="32"/>
    </row>
    <row r="17" spans="2:12" s="1" customFormat="1" ht="12" customHeight="1">
      <c r="B17" s="32"/>
      <c r="D17" s="27" t="s">
        <v>29</v>
      </c>
      <c r="I17" s="27" t="s">
        <v>26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45" t="str">
        <f>'Rekapitulace stavby'!E14</f>
        <v>Vyplň údaj</v>
      </c>
      <c r="F18" s="232"/>
      <c r="G18" s="232"/>
      <c r="H18" s="232"/>
      <c r="I18" s="27" t="s">
        <v>28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31</v>
      </c>
      <c r="I20" s="27" t="s">
        <v>26</v>
      </c>
      <c r="J20" s="25" t="s">
        <v>1</v>
      </c>
      <c r="L20" s="32"/>
    </row>
    <row r="21" spans="2:12" s="1" customFormat="1" ht="18" customHeight="1">
      <c r="B21" s="32"/>
      <c r="E21" s="25" t="s">
        <v>32</v>
      </c>
      <c r="I21" s="27" t="s">
        <v>28</v>
      </c>
      <c r="J21" s="25" t="s">
        <v>1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34</v>
      </c>
      <c r="I23" s="27" t="s">
        <v>26</v>
      </c>
      <c r="J23" s="25" t="s">
        <v>1</v>
      </c>
      <c r="L23" s="32"/>
    </row>
    <row r="24" spans="2:12" s="1" customFormat="1" ht="18" customHeight="1">
      <c r="B24" s="32"/>
      <c r="E24" s="25" t="s">
        <v>35</v>
      </c>
      <c r="I24" s="27" t="s">
        <v>28</v>
      </c>
      <c r="J24" s="25" t="s">
        <v>1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36</v>
      </c>
      <c r="L26" s="32"/>
    </row>
    <row r="27" spans="2:12" s="7" customFormat="1" ht="16.5" customHeight="1">
      <c r="B27" s="90"/>
      <c r="E27" s="236" t="s">
        <v>1</v>
      </c>
      <c r="F27" s="236"/>
      <c r="G27" s="236"/>
      <c r="H27" s="236"/>
      <c r="L27" s="90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1" t="s">
        <v>37</v>
      </c>
      <c r="J30" s="66">
        <f>ROUND(J132, 0)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39</v>
      </c>
      <c r="I32" s="35" t="s">
        <v>38</v>
      </c>
      <c r="J32" s="35" t="s">
        <v>40</v>
      </c>
      <c r="L32" s="32"/>
    </row>
    <row r="33" spans="2:12" s="1" customFormat="1" ht="14.45" customHeight="1">
      <c r="B33" s="32"/>
      <c r="D33" s="55" t="s">
        <v>41</v>
      </c>
      <c r="E33" s="27" t="s">
        <v>42</v>
      </c>
      <c r="F33" s="92">
        <f>ROUND((SUM(BE132:BE420)),  0)</f>
        <v>0</v>
      </c>
      <c r="I33" s="93">
        <v>0.21</v>
      </c>
      <c r="J33" s="92">
        <f>ROUND(((SUM(BE132:BE420))*I33),  0)</f>
        <v>0</v>
      </c>
      <c r="L33" s="32"/>
    </row>
    <row r="34" spans="2:12" s="1" customFormat="1" ht="14.45" customHeight="1">
      <c r="B34" s="32"/>
      <c r="E34" s="27" t="s">
        <v>43</v>
      </c>
      <c r="F34" s="92">
        <f>ROUND((SUM(BF132:BF420)),  0)</f>
        <v>0</v>
      </c>
      <c r="I34" s="93">
        <v>0.12</v>
      </c>
      <c r="J34" s="92">
        <f>ROUND(((SUM(BF132:BF420))*I34),  0)</f>
        <v>0</v>
      </c>
      <c r="L34" s="32"/>
    </row>
    <row r="35" spans="2:12" s="1" customFormat="1" ht="14.45" hidden="1" customHeight="1">
      <c r="B35" s="32"/>
      <c r="E35" s="27" t="s">
        <v>44</v>
      </c>
      <c r="F35" s="92">
        <f>ROUND((SUM(BG132:BG420)),  0)</f>
        <v>0</v>
      </c>
      <c r="I35" s="93">
        <v>0.21</v>
      </c>
      <c r="J35" s="92">
        <f>0</f>
        <v>0</v>
      </c>
      <c r="L35" s="32"/>
    </row>
    <row r="36" spans="2:12" s="1" customFormat="1" ht="14.45" hidden="1" customHeight="1">
      <c r="B36" s="32"/>
      <c r="E36" s="27" t="s">
        <v>45</v>
      </c>
      <c r="F36" s="92">
        <f>ROUND((SUM(BH132:BH420)),  0)</f>
        <v>0</v>
      </c>
      <c r="I36" s="93">
        <v>0.12</v>
      </c>
      <c r="J36" s="92">
        <f>0</f>
        <v>0</v>
      </c>
      <c r="L36" s="32"/>
    </row>
    <row r="37" spans="2:12" s="1" customFormat="1" ht="14.45" hidden="1" customHeight="1">
      <c r="B37" s="32"/>
      <c r="E37" s="27" t="s">
        <v>46</v>
      </c>
      <c r="F37" s="92">
        <f>ROUND((SUM(BI132:BI420)),  0)</f>
        <v>0</v>
      </c>
      <c r="I37" s="93">
        <v>0</v>
      </c>
      <c r="J37" s="92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4"/>
      <c r="D39" s="95" t="s">
        <v>47</v>
      </c>
      <c r="E39" s="57"/>
      <c r="F39" s="57"/>
      <c r="G39" s="96" t="s">
        <v>48</v>
      </c>
      <c r="H39" s="97" t="s">
        <v>49</v>
      </c>
      <c r="I39" s="57"/>
      <c r="J39" s="98">
        <f>SUM(J30:J37)</f>
        <v>0</v>
      </c>
      <c r="K39" s="99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50</v>
      </c>
      <c r="E50" s="42"/>
      <c r="F50" s="42"/>
      <c r="G50" s="41" t="s">
        <v>51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2"/>
      <c r="D61" s="43" t="s">
        <v>52</v>
      </c>
      <c r="E61" s="34"/>
      <c r="F61" s="100" t="s">
        <v>53</v>
      </c>
      <c r="G61" s="43" t="s">
        <v>52</v>
      </c>
      <c r="H61" s="34"/>
      <c r="I61" s="34"/>
      <c r="J61" s="101" t="s">
        <v>53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2"/>
      <c r="D65" s="41" t="s">
        <v>54</v>
      </c>
      <c r="E65" s="42"/>
      <c r="F65" s="42"/>
      <c r="G65" s="41" t="s">
        <v>55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2"/>
      <c r="D76" s="43" t="s">
        <v>52</v>
      </c>
      <c r="E76" s="34"/>
      <c r="F76" s="100" t="s">
        <v>53</v>
      </c>
      <c r="G76" s="43" t="s">
        <v>52</v>
      </c>
      <c r="H76" s="34"/>
      <c r="I76" s="34"/>
      <c r="J76" s="101" t="s">
        <v>53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136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17</v>
      </c>
      <c r="L84" s="32"/>
    </row>
    <row r="85" spans="2:47" s="1" customFormat="1" ht="26.25" customHeight="1">
      <c r="B85" s="32"/>
      <c r="E85" s="243" t="str">
        <f>E7</f>
        <v>NPK a.s., Pardubická nemocnice - fototerapie, rodinný pokoj, mytí klecí</v>
      </c>
      <c r="F85" s="244"/>
      <c r="G85" s="244"/>
      <c r="H85" s="244"/>
      <c r="L85" s="32"/>
    </row>
    <row r="86" spans="2:47" s="1" customFormat="1" ht="12" customHeight="1">
      <c r="B86" s="32"/>
      <c r="C86" s="27" t="s">
        <v>131</v>
      </c>
      <c r="L86" s="32"/>
    </row>
    <row r="87" spans="2:47" s="1" customFormat="1" ht="16.5" customHeight="1">
      <c r="B87" s="32"/>
      <c r="E87" s="227" t="str">
        <f>E9</f>
        <v>1 - Fototerapie - stavební</v>
      </c>
      <c r="F87" s="242"/>
      <c r="G87" s="242"/>
      <c r="H87" s="242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21</v>
      </c>
      <c r="F89" s="25" t="str">
        <f>F12</f>
        <v>Pardubice</v>
      </c>
      <c r="I89" s="27" t="s">
        <v>23</v>
      </c>
      <c r="J89" s="52" t="str">
        <f>IF(J12="","",J12)</f>
        <v>8. 10. 2025</v>
      </c>
      <c r="L89" s="32"/>
    </row>
    <row r="90" spans="2:47" s="1" customFormat="1" ht="6.95" customHeight="1">
      <c r="B90" s="32"/>
      <c r="L90" s="32"/>
    </row>
    <row r="91" spans="2:47" s="1" customFormat="1" ht="25.7" customHeight="1">
      <c r="B91" s="32"/>
      <c r="C91" s="27" t="s">
        <v>25</v>
      </c>
      <c r="F91" s="25" t="str">
        <f>E15</f>
        <v>Nemocnice Pardubického kraje a.s., Kyjevská 44</v>
      </c>
      <c r="I91" s="27" t="s">
        <v>31</v>
      </c>
      <c r="J91" s="30" t="str">
        <f>E21</f>
        <v>Projekce CZ s.r.o., Tovární 290, Chrudim</v>
      </c>
      <c r="L91" s="32"/>
    </row>
    <row r="92" spans="2:47" s="1" customFormat="1" ht="15.2" customHeight="1">
      <c r="B92" s="32"/>
      <c r="C92" s="27" t="s">
        <v>29</v>
      </c>
      <c r="F92" s="25" t="str">
        <f>IF(E18="","",E18)</f>
        <v>Vyplň údaj</v>
      </c>
      <c r="I92" s="27" t="s">
        <v>34</v>
      </c>
      <c r="J92" s="30" t="str">
        <f>E24</f>
        <v>ing. V. Švehla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2" t="s">
        <v>137</v>
      </c>
      <c r="D94" s="94"/>
      <c r="E94" s="94"/>
      <c r="F94" s="94"/>
      <c r="G94" s="94"/>
      <c r="H94" s="94"/>
      <c r="I94" s="94"/>
      <c r="J94" s="103" t="s">
        <v>138</v>
      </c>
      <c r="K94" s="94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4" t="s">
        <v>139</v>
      </c>
      <c r="J96" s="66">
        <f>J132</f>
        <v>0</v>
      </c>
      <c r="L96" s="32"/>
      <c r="AU96" s="17" t="s">
        <v>140</v>
      </c>
    </row>
    <row r="97" spans="2:12" s="8" customFormat="1" ht="24.95" customHeight="1">
      <c r="B97" s="105"/>
      <c r="D97" s="106" t="s">
        <v>141</v>
      </c>
      <c r="E97" s="107"/>
      <c r="F97" s="107"/>
      <c r="G97" s="107"/>
      <c r="H97" s="107"/>
      <c r="I97" s="107"/>
      <c r="J97" s="108">
        <f>J133</f>
        <v>0</v>
      </c>
      <c r="L97" s="105"/>
    </row>
    <row r="98" spans="2:12" s="9" customFormat="1" ht="19.899999999999999" customHeight="1">
      <c r="B98" s="109"/>
      <c r="D98" s="110" t="s">
        <v>142</v>
      </c>
      <c r="E98" s="111"/>
      <c r="F98" s="111"/>
      <c r="G98" s="111"/>
      <c r="H98" s="111"/>
      <c r="I98" s="111"/>
      <c r="J98" s="112">
        <f>J134</f>
        <v>0</v>
      </c>
      <c r="L98" s="109"/>
    </row>
    <row r="99" spans="2:12" s="9" customFormat="1" ht="19.899999999999999" customHeight="1">
      <c r="B99" s="109"/>
      <c r="D99" s="110" t="s">
        <v>143</v>
      </c>
      <c r="E99" s="111"/>
      <c r="F99" s="111"/>
      <c r="G99" s="111"/>
      <c r="H99" s="111"/>
      <c r="I99" s="111"/>
      <c r="J99" s="112">
        <f>J137</f>
        <v>0</v>
      </c>
      <c r="L99" s="109"/>
    </row>
    <row r="100" spans="2:12" s="9" customFormat="1" ht="19.899999999999999" customHeight="1">
      <c r="B100" s="109"/>
      <c r="D100" s="110" t="s">
        <v>144</v>
      </c>
      <c r="E100" s="111"/>
      <c r="F100" s="111"/>
      <c r="G100" s="111"/>
      <c r="H100" s="111"/>
      <c r="I100" s="111"/>
      <c r="J100" s="112">
        <f>J151</f>
        <v>0</v>
      </c>
      <c r="L100" s="109"/>
    </row>
    <row r="101" spans="2:12" s="9" customFormat="1" ht="19.899999999999999" customHeight="1">
      <c r="B101" s="109"/>
      <c r="D101" s="110" t="s">
        <v>145</v>
      </c>
      <c r="E101" s="111"/>
      <c r="F101" s="111"/>
      <c r="G101" s="111"/>
      <c r="H101" s="111"/>
      <c r="I101" s="111"/>
      <c r="J101" s="112">
        <f>J198</f>
        <v>0</v>
      </c>
      <c r="L101" s="109"/>
    </row>
    <row r="102" spans="2:12" s="9" customFormat="1" ht="19.899999999999999" customHeight="1">
      <c r="B102" s="109"/>
      <c r="D102" s="110" t="s">
        <v>146</v>
      </c>
      <c r="E102" s="111"/>
      <c r="F102" s="111"/>
      <c r="G102" s="111"/>
      <c r="H102" s="111"/>
      <c r="I102" s="111"/>
      <c r="J102" s="112">
        <f>J204</f>
        <v>0</v>
      </c>
      <c r="L102" s="109"/>
    </row>
    <row r="103" spans="2:12" s="8" customFormat="1" ht="24.95" customHeight="1">
      <c r="B103" s="105"/>
      <c r="D103" s="106" t="s">
        <v>147</v>
      </c>
      <c r="E103" s="107"/>
      <c r="F103" s="107"/>
      <c r="G103" s="107"/>
      <c r="H103" s="107"/>
      <c r="I103" s="107"/>
      <c r="J103" s="108">
        <f>J206</f>
        <v>0</v>
      </c>
      <c r="L103" s="105"/>
    </row>
    <row r="104" spans="2:12" s="9" customFormat="1" ht="19.899999999999999" customHeight="1">
      <c r="B104" s="109"/>
      <c r="D104" s="110" t="s">
        <v>148</v>
      </c>
      <c r="E104" s="111"/>
      <c r="F104" s="111"/>
      <c r="G104" s="111"/>
      <c r="H104" s="111"/>
      <c r="I104" s="111"/>
      <c r="J104" s="112">
        <f>J207</f>
        <v>0</v>
      </c>
      <c r="L104" s="109"/>
    </row>
    <row r="105" spans="2:12" s="9" customFormat="1" ht="19.899999999999999" customHeight="1">
      <c r="B105" s="109"/>
      <c r="D105" s="110" t="s">
        <v>149</v>
      </c>
      <c r="E105" s="111"/>
      <c r="F105" s="111"/>
      <c r="G105" s="111"/>
      <c r="H105" s="111"/>
      <c r="I105" s="111"/>
      <c r="J105" s="112">
        <f>J230</f>
        <v>0</v>
      </c>
      <c r="L105" s="109"/>
    </row>
    <row r="106" spans="2:12" s="9" customFormat="1" ht="19.899999999999999" customHeight="1">
      <c r="B106" s="109"/>
      <c r="D106" s="110" t="s">
        <v>150</v>
      </c>
      <c r="E106" s="111"/>
      <c r="F106" s="111"/>
      <c r="G106" s="111"/>
      <c r="H106" s="111"/>
      <c r="I106" s="111"/>
      <c r="J106" s="112">
        <f>J240</f>
        <v>0</v>
      </c>
      <c r="L106" s="109"/>
    </row>
    <row r="107" spans="2:12" s="9" customFormat="1" ht="19.899999999999999" customHeight="1">
      <c r="B107" s="109"/>
      <c r="D107" s="110" t="s">
        <v>151</v>
      </c>
      <c r="E107" s="111"/>
      <c r="F107" s="111"/>
      <c r="G107" s="111"/>
      <c r="H107" s="111"/>
      <c r="I107" s="111"/>
      <c r="J107" s="112">
        <f>J297</f>
        <v>0</v>
      </c>
      <c r="L107" s="109"/>
    </row>
    <row r="108" spans="2:12" s="9" customFormat="1" ht="19.899999999999999" customHeight="1">
      <c r="B108" s="109"/>
      <c r="D108" s="110" t="s">
        <v>152</v>
      </c>
      <c r="E108" s="111"/>
      <c r="F108" s="111"/>
      <c r="G108" s="111"/>
      <c r="H108" s="111"/>
      <c r="I108" s="111"/>
      <c r="J108" s="112">
        <f>J318</f>
        <v>0</v>
      </c>
      <c r="L108" s="109"/>
    </row>
    <row r="109" spans="2:12" s="9" customFormat="1" ht="19.899999999999999" customHeight="1">
      <c r="B109" s="109"/>
      <c r="D109" s="110" t="s">
        <v>153</v>
      </c>
      <c r="E109" s="111"/>
      <c r="F109" s="111"/>
      <c r="G109" s="111"/>
      <c r="H109" s="111"/>
      <c r="I109" s="111"/>
      <c r="J109" s="112">
        <f>J342</f>
        <v>0</v>
      </c>
      <c r="L109" s="109"/>
    </row>
    <row r="110" spans="2:12" s="9" customFormat="1" ht="19.899999999999999" customHeight="1">
      <c r="B110" s="109"/>
      <c r="D110" s="110" t="s">
        <v>154</v>
      </c>
      <c r="E110" s="111"/>
      <c r="F110" s="111"/>
      <c r="G110" s="111"/>
      <c r="H110" s="111"/>
      <c r="I110" s="111"/>
      <c r="J110" s="112">
        <f>J376</f>
        <v>0</v>
      </c>
      <c r="L110" s="109"/>
    </row>
    <row r="111" spans="2:12" s="9" customFormat="1" ht="19.899999999999999" customHeight="1">
      <c r="B111" s="109"/>
      <c r="D111" s="110" t="s">
        <v>155</v>
      </c>
      <c r="E111" s="111"/>
      <c r="F111" s="111"/>
      <c r="G111" s="111"/>
      <c r="H111" s="111"/>
      <c r="I111" s="111"/>
      <c r="J111" s="112">
        <f>J410</f>
        <v>0</v>
      </c>
      <c r="L111" s="109"/>
    </row>
    <row r="112" spans="2:12" s="8" customFormat="1" ht="24.95" customHeight="1">
      <c r="B112" s="105"/>
      <c r="D112" s="106" t="s">
        <v>156</v>
      </c>
      <c r="E112" s="107"/>
      <c r="F112" s="107"/>
      <c r="G112" s="107"/>
      <c r="H112" s="107"/>
      <c r="I112" s="107"/>
      <c r="J112" s="108">
        <f>J417</f>
        <v>0</v>
      </c>
      <c r="L112" s="105"/>
    </row>
    <row r="113" spans="2:12" s="1" customFormat="1" ht="21.75" customHeight="1">
      <c r="B113" s="32"/>
      <c r="L113" s="32"/>
    </row>
    <row r="114" spans="2:12" s="1" customFormat="1" ht="6.95" customHeight="1">
      <c r="B114" s="44"/>
      <c r="C114" s="45"/>
      <c r="D114" s="45"/>
      <c r="E114" s="45"/>
      <c r="F114" s="45"/>
      <c r="G114" s="45"/>
      <c r="H114" s="45"/>
      <c r="I114" s="45"/>
      <c r="J114" s="45"/>
      <c r="K114" s="45"/>
      <c r="L114" s="32"/>
    </row>
    <row r="118" spans="2:12" s="1" customFormat="1" ht="6.95" customHeight="1">
      <c r="B118" s="46"/>
      <c r="C118" s="47"/>
      <c r="D118" s="47"/>
      <c r="E118" s="47"/>
      <c r="F118" s="47"/>
      <c r="G118" s="47"/>
      <c r="H118" s="47"/>
      <c r="I118" s="47"/>
      <c r="J118" s="47"/>
      <c r="K118" s="47"/>
      <c r="L118" s="32"/>
    </row>
    <row r="119" spans="2:12" s="1" customFormat="1" ht="24.95" customHeight="1">
      <c r="B119" s="32"/>
      <c r="C119" s="21" t="s">
        <v>157</v>
      </c>
      <c r="L119" s="32"/>
    </row>
    <row r="120" spans="2:12" s="1" customFormat="1" ht="6.95" customHeight="1">
      <c r="B120" s="32"/>
      <c r="L120" s="32"/>
    </row>
    <row r="121" spans="2:12" s="1" customFormat="1" ht="12" customHeight="1">
      <c r="B121" s="32"/>
      <c r="C121" s="27" t="s">
        <v>17</v>
      </c>
      <c r="L121" s="32"/>
    </row>
    <row r="122" spans="2:12" s="1" customFormat="1" ht="26.25" customHeight="1">
      <c r="B122" s="32"/>
      <c r="E122" s="243" t="str">
        <f>E7</f>
        <v>NPK a.s., Pardubická nemocnice - fototerapie, rodinný pokoj, mytí klecí</v>
      </c>
      <c r="F122" s="244"/>
      <c r="G122" s="244"/>
      <c r="H122" s="244"/>
      <c r="L122" s="32"/>
    </row>
    <row r="123" spans="2:12" s="1" customFormat="1" ht="12" customHeight="1">
      <c r="B123" s="32"/>
      <c r="C123" s="27" t="s">
        <v>131</v>
      </c>
      <c r="L123" s="32"/>
    </row>
    <row r="124" spans="2:12" s="1" customFormat="1" ht="16.5" customHeight="1">
      <c r="B124" s="32"/>
      <c r="E124" s="227" t="str">
        <f>E9</f>
        <v>1 - Fototerapie - stavební</v>
      </c>
      <c r="F124" s="242"/>
      <c r="G124" s="242"/>
      <c r="H124" s="242"/>
      <c r="L124" s="32"/>
    </row>
    <row r="125" spans="2:12" s="1" customFormat="1" ht="6.95" customHeight="1">
      <c r="B125" s="32"/>
      <c r="L125" s="32"/>
    </row>
    <row r="126" spans="2:12" s="1" customFormat="1" ht="12" customHeight="1">
      <c r="B126" s="32"/>
      <c r="C126" s="27" t="s">
        <v>21</v>
      </c>
      <c r="F126" s="25" t="str">
        <f>F12</f>
        <v>Pardubice</v>
      </c>
      <c r="I126" s="27" t="s">
        <v>23</v>
      </c>
      <c r="J126" s="52" t="str">
        <f>IF(J12="","",J12)</f>
        <v>8. 10. 2025</v>
      </c>
      <c r="L126" s="32"/>
    </row>
    <row r="127" spans="2:12" s="1" customFormat="1" ht="6.95" customHeight="1">
      <c r="B127" s="32"/>
      <c r="L127" s="32"/>
    </row>
    <row r="128" spans="2:12" s="1" customFormat="1" ht="25.7" customHeight="1">
      <c r="B128" s="32"/>
      <c r="C128" s="27" t="s">
        <v>25</v>
      </c>
      <c r="F128" s="25" t="str">
        <f>E15</f>
        <v>Nemocnice Pardubického kraje a.s., Kyjevská 44</v>
      </c>
      <c r="I128" s="27" t="s">
        <v>31</v>
      </c>
      <c r="J128" s="30" t="str">
        <f>E21</f>
        <v>Projekce CZ s.r.o., Tovární 290, Chrudim</v>
      </c>
      <c r="L128" s="32"/>
    </row>
    <row r="129" spans="2:65" s="1" customFormat="1" ht="15.2" customHeight="1">
      <c r="B129" s="32"/>
      <c r="C129" s="27" t="s">
        <v>29</v>
      </c>
      <c r="F129" s="25" t="str">
        <f>IF(E18="","",E18)</f>
        <v>Vyplň údaj</v>
      </c>
      <c r="I129" s="27" t="s">
        <v>34</v>
      </c>
      <c r="J129" s="30" t="str">
        <f>E24</f>
        <v>ing. V. Švehla</v>
      </c>
      <c r="L129" s="32"/>
    </row>
    <row r="130" spans="2:65" s="1" customFormat="1" ht="10.35" customHeight="1">
      <c r="B130" s="32"/>
      <c r="L130" s="32"/>
    </row>
    <row r="131" spans="2:65" s="10" customFormat="1" ht="29.25" customHeight="1">
      <c r="B131" s="113"/>
      <c r="C131" s="114" t="s">
        <v>158</v>
      </c>
      <c r="D131" s="115" t="s">
        <v>62</v>
      </c>
      <c r="E131" s="115" t="s">
        <v>58</v>
      </c>
      <c r="F131" s="115" t="s">
        <v>59</v>
      </c>
      <c r="G131" s="115" t="s">
        <v>159</v>
      </c>
      <c r="H131" s="115" t="s">
        <v>160</v>
      </c>
      <c r="I131" s="115" t="s">
        <v>161</v>
      </c>
      <c r="J131" s="115" t="s">
        <v>138</v>
      </c>
      <c r="K131" s="116" t="s">
        <v>162</v>
      </c>
      <c r="L131" s="113"/>
      <c r="M131" s="59" t="s">
        <v>1</v>
      </c>
      <c r="N131" s="60" t="s">
        <v>41</v>
      </c>
      <c r="O131" s="60" t="s">
        <v>163</v>
      </c>
      <c r="P131" s="60" t="s">
        <v>164</v>
      </c>
      <c r="Q131" s="60" t="s">
        <v>165</v>
      </c>
      <c r="R131" s="60" t="s">
        <v>166</v>
      </c>
      <c r="S131" s="60" t="s">
        <v>167</v>
      </c>
      <c r="T131" s="61" t="s">
        <v>168</v>
      </c>
    </row>
    <row r="132" spans="2:65" s="1" customFormat="1" ht="22.9" customHeight="1">
      <c r="B132" s="32"/>
      <c r="C132" s="64" t="s">
        <v>169</v>
      </c>
      <c r="J132" s="117">
        <f>BK132</f>
        <v>0</v>
      </c>
      <c r="L132" s="32"/>
      <c r="M132" s="62"/>
      <c r="N132" s="53"/>
      <c r="O132" s="53"/>
      <c r="P132" s="118">
        <f>P133+P206+P417</f>
        <v>0</v>
      </c>
      <c r="Q132" s="53"/>
      <c r="R132" s="118">
        <f>R133+R206+R417</f>
        <v>5.5126544999487006</v>
      </c>
      <c r="S132" s="53"/>
      <c r="T132" s="119">
        <f>T133+T206+T417</f>
        <v>6.6449233000000003</v>
      </c>
      <c r="AT132" s="17" t="s">
        <v>76</v>
      </c>
      <c r="AU132" s="17" t="s">
        <v>140</v>
      </c>
      <c r="BK132" s="120">
        <f>BK133+BK206+BK417</f>
        <v>0</v>
      </c>
    </row>
    <row r="133" spans="2:65" s="11" customFormat="1" ht="25.9" customHeight="1">
      <c r="B133" s="121"/>
      <c r="D133" s="122" t="s">
        <v>76</v>
      </c>
      <c r="E133" s="123" t="s">
        <v>170</v>
      </c>
      <c r="F133" s="123" t="s">
        <v>171</v>
      </c>
      <c r="I133" s="124"/>
      <c r="J133" s="125">
        <f>BK133</f>
        <v>0</v>
      </c>
      <c r="L133" s="121"/>
      <c r="M133" s="126"/>
      <c r="P133" s="127">
        <f>P134+P137+P151+P198+P204</f>
        <v>0</v>
      </c>
      <c r="R133" s="127">
        <f>R134+R137+R151+R198+R204</f>
        <v>1.1997053499999999</v>
      </c>
      <c r="T133" s="128">
        <f>T134+T137+T151+T198+T204</f>
        <v>6.5298530000000001</v>
      </c>
      <c r="AR133" s="122" t="s">
        <v>8</v>
      </c>
      <c r="AT133" s="129" t="s">
        <v>76</v>
      </c>
      <c r="AU133" s="129" t="s">
        <v>77</v>
      </c>
      <c r="AY133" s="122" t="s">
        <v>172</v>
      </c>
      <c r="BK133" s="130">
        <f>BK134+BK137+BK151+BK198+BK204</f>
        <v>0</v>
      </c>
    </row>
    <row r="134" spans="2:65" s="11" customFormat="1" ht="22.9" customHeight="1">
      <c r="B134" s="121"/>
      <c r="D134" s="122" t="s">
        <v>76</v>
      </c>
      <c r="E134" s="131" t="s">
        <v>88</v>
      </c>
      <c r="F134" s="131" t="s">
        <v>173</v>
      </c>
      <c r="I134" s="124"/>
      <c r="J134" s="132">
        <f>BK134</f>
        <v>0</v>
      </c>
      <c r="L134" s="121"/>
      <c r="M134" s="126"/>
      <c r="P134" s="127">
        <f>SUM(P135:P136)</f>
        <v>0</v>
      </c>
      <c r="R134" s="127">
        <f>SUM(R135:R136)</f>
        <v>6.565E-2</v>
      </c>
      <c r="T134" s="128">
        <f>SUM(T135:T136)</f>
        <v>0</v>
      </c>
      <c r="AR134" s="122" t="s">
        <v>8</v>
      </c>
      <c r="AT134" s="129" t="s">
        <v>76</v>
      </c>
      <c r="AU134" s="129" t="s">
        <v>8</v>
      </c>
      <c r="AY134" s="122" t="s">
        <v>172</v>
      </c>
      <c r="BK134" s="130">
        <f>SUM(BK135:BK136)</f>
        <v>0</v>
      </c>
    </row>
    <row r="135" spans="2:65" s="1" customFormat="1" ht="24.2" customHeight="1">
      <c r="B135" s="133"/>
      <c r="C135" s="134" t="s">
        <v>8</v>
      </c>
      <c r="D135" s="134" t="s">
        <v>174</v>
      </c>
      <c r="E135" s="135" t="s">
        <v>175</v>
      </c>
      <c r="F135" s="136" t="s">
        <v>176</v>
      </c>
      <c r="G135" s="137" t="s">
        <v>177</v>
      </c>
      <c r="H135" s="138">
        <v>1.25</v>
      </c>
      <c r="I135" s="139"/>
      <c r="J135" s="140">
        <f>ROUND(I135*H135,0)</f>
        <v>0</v>
      </c>
      <c r="K135" s="136" t="s">
        <v>178</v>
      </c>
      <c r="L135" s="32"/>
      <c r="M135" s="141" t="s">
        <v>1</v>
      </c>
      <c r="N135" s="142" t="s">
        <v>42</v>
      </c>
      <c r="P135" s="143">
        <f>O135*H135</f>
        <v>0</v>
      </c>
      <c r="Q135" s="143">
        <v>5.2519999999999997E-2</v>
      </c>
      <c r="R135" s="143">
        <f>Q135*H135</f>
        <v>6.565E-2</v>
      </c>
      <c r="S135" s="143">
        <v>0</v>
      </c>
      <c r="T135" s="144">
        <f>S135*H135</f>
        <v>0</v>
      </c>
      <c r="AR135" s="145" t="s">
        <v>91</v>
      </c>
      <c r="AT135" s="145" t="s">
        <v>174</v>
      </c>
      <c r="AU135" s="145" t="s">
        <v>85</v>
      </c>
      <c r="AY135" s="17" t="s">
        <v>172</v>
      </c>
      <c r="BE135" s="146">
        <f>IF(N135="základní",J135,0)</f>
        <v>0</v>
      </c>
      <c r="BF135" s="146">
        <f>IF(N135="snížená",J135,0)</f>
        <v>0</v>
      </c>
      <c r="BG135" s="146">
        <f>IF(N135="zákl. přenesená",J135,0)</f>
        <v>0</v>
      </c>
      <c r="BH135" s="146">
        <f>IF(N135="sníž. přenesená",J135,0)</f>
        <v>0</v>
      </c>
      <c r="BI135" s="146">
        <f>IF(N135="nulová",J135,0)</f>
        <v>0</v>
      </c>
      <c r="BJ135" s="17" t="s">
        <v>8</v>
      </c>
      <c r="BK135" s="146">
        <f>ROUND(I135*H135,0)</f>
        <v>0</v>
      </c>
      <c r="BL135" s="17" t="s">
        <v>91</v>
      </c>
      <c r="BM135" s="145" t="s">
        <v>179</v>
      </c>
    </row>
    <row r="136" spans="2:65" s="12" customFormat="1">
      <c r="B136" s="147"/>
      <c r="D136" s="148" t="s">
        <v>180</v>
      </c>
      <c r="E136" s="149" t="s">
        <v>1</v>
      </c>
      <c r="F136" s="150" t="s">
        <v>181</v>
      </c>
      <c r="H136" s="151">
        <v>1.25</v>
      </c>
      <c r="I136" s="152"/>
      <c r="L136" s="147"/>
      <c r="M136" s="153"/>
      <c r="T136" s="154"/>
      <c r="AT136" s="149" t="s">
        <v>180</v>
      </c>
      <c r="AU136" s="149" t="s">
        <v>85</v>
      </c>
      <c r="AV136" s="12" t="s">
        <v>85</v>
      </c>
      <c r="AW136" s="12" t="s">
        <v>33</v>
      </c>
      <c r="AX136" s="12" t="s">
        <v>8</v>
      </c>
      <c r="AY136" s="149" t="s">
        <v>172</v>
      </c>
    </row>
    <row r="137" spans="2:65" s="11" customFormat="1" ht="22.9" customHeight="1">
      <c r="B137" s="121"/>
      <c r="D137" s="122" t="s">
        <v>76</v>
      </c>
      <c r="E137" s="131" t="s">
        <v>97</v>
      </c>
      <c r="F137" s="131" t="s">
        <v>182</v>
      </c>
      <c r="I137" s="124"/>
      <c r="J137" s="132">
        <f>BK137</f>
        <v>0</v>
      </c>
      <c r="L137" s="121"/>
      <c r="M137" s="126"/>
      <c r="P137" s="127">
        <f>SUM(P138:P150)</f>
        <v>0</v>
      </c>
      <c r="R137" s="127">
        <f>SUM(R138:R150)</f>
        <v>1.1043182499999999</v>
      </c>
      <c r="T137" s="128">
        <f>SUM(T138:T150)</f>
        <v>0</v>
      </c>
      <c r="AR137" s="122" t="s">
        <v>8</v>
      </c>
      <c r="AT137" s="129" t="s">
        <v>76</v>
      </c>
      <c r="AU137" s="129" t="s">
        <v>8</v>
      </c>
      <c r="AY137" s="122" t="s">
        <v>172</v>
      </c>
      <c r="BK137" s="130">
        <f>SUM(BK138:BK150)</f>
        <v>0</v>
      </c>
    </row>
    <row r="138" spans="2:65" s="1" customFormat="1" ht="37.9" customHeight="1">
      <c r="B138" s="133"/>
      <c r="C138" s="134" t="s">
        <v>85</v>
      </c>
      <c r="D138" s="134" t="s">
        <v>174</v>
      </c>
      <c r="E138" s="135" t="s">
        <v>183</v>
      </c>
      <c r="F138" s="136" t="s">
        <v>184</v>
      </c>
      <c r="G138" s="137" t="s">
        <v>177</v>
      </c>
      <c r="H138" s="138">
        <v>38.9</v>
      </c>
      <c r="I138" s="139"/>
      <c r="J138" s="140">
        <f>ROUND(I138*H138,0)</f>
        <v>0</v>
      </c>
      <c r="K138" s="136" t="s">
        <v>178</v>
      </c>
      <c r="L138" s="32"/>
      <c r="M138" s="141" t="s">
        <v>1</v>
      </c>
      <c r="N138" s="142" t="s">
        <v>42</v>
      </c>
      <c r="P138" s="143">
        <f>O138*H138</f>
        <v>0</v>
      </c>
      <c r="Q138" s="143">
        <v>5.7099999999999998E-3</v>
      </c>
      <c r="R138" s="143">
        <f>Q138*H138</f>
        <v>0.22211899999999998</v>
      </c>
      <c r="S138" s="143">
        <v>0</v>
      </c>
      <c r="T138" s="144">
        <f>S138*H138</f>
        <v>0</v>
      </c>
      <c r="AR138" s="145" t="s">
        <v>91</v>
      </c>
      <c r="AT138" s="145" t="s">
        <v>174</v>
      </c>
      <c r="AU138" s="145" t="s">
        <v>85</v>
      </c>
      <c r="AY138" s="17" t="s">
        <v>172</v>
      </c>
      <c r="BE138" s="146">
        <f>IF(N138="základní",J138,0)</f>
        <v>0</v>
      </c>
      <c r="BF138" s="146">
        <f>IF(N138="snížená",J138,0)</f>
        <v>0</v>
      </c>
      <c r="BG138" s="146">
        <f>IF(N138="zákl. přenesená",J138,0)</f>
        <v>0</v>
      </c>
      <c r="BH138" s="146">
        <f>IF(N138="sníž. přenesená",J138,0)</f>
        <v>0</v>
      </c>
      <c r="BI138" s="146">
        <f>IF(N138="nulová",J138,0)</f>
        <v>0</v>
      </c>
      <c r="BJ138" s="17" t="s">
        <v>8</v>
      </c>
      <c r="BK138" s="146">
        <f>ROUND(I138*H138,0)</f>
        <v>0</v>
      </c>
      <c r="BL138" s="17" t="s">
        <v>91</v>
      </c>
      <c r="BM138" s="145" t="s">
        <v>185</v>
      </c>
    </row>
    <row r="139" spans="2:65" s="12" customFormat="1">
      <c r="B139" s="147"/>
      <c r="D139" s="148" t="s">
        <v>180</v>
      </c>
      <c r="E139" s="149" t="s">
        <v>1</v>
      </c>
      <c r="F139" s="150" t="s">
        <v>186</v>
      </c>
      <c r="H139" s="151">
        <v>38.9</v>
      </c>
      <c r="I139" s="152"/>
      <c r="L139" s="147"/>
      <c r="M139" s="153"/>
      <c r="T139" s="154"/>
      <c r="AT139" s="149" t="s">
        <v>180</v>
      </c>
      <c r="AU139" s="149" t="s">
        <v>85</v>
      </c>
      <c r="AV139" s="12" t="s">
        <v>85</v>
      </c>
      <c r="AW139" s="12" t="s">
        <v>33</v>
      </c>
      <c r="AX139" s="12" t="s">
        <v>77</v>
      </c>
      <c r="AY139" s="149" t="s">
        <v>172</v>
      </c>
    </row>
    <row r="140" spans="2:65" s="13" customFormat="1">
      <c r="B140" s="155"/>
      <c r="D140" s="148" t="s">
        <v>180</v>
      </c>
      <c r="E140" s="156" t="s">
        <v>187</v>
      </c>
      <c r="F140" s="157" t="s">
        <v>188</v>
      </c>
      <c r="H140" s="158">
        <v>38.9</v>
      </c>
      <c r="I140" s="159"/>
      <c r="L140" s="155"/>
      <c r="M140" s="160"/>
      <c r="T140" s="161"/>
      <c r="AT140" s="156" t="s">
        <v>180</v>
      </c>
      <c r="AU140" s="156" t="s">
        <v>85</v>
      </c>
      <c r="AV140" s="13" t="s">
        <v>88</v>
      </c>
      <c r="AW140" s="13" t="s">
        <v>33</v>
      </c>
      <c r="AX140" s="13" t="s">
        <v>8</v>
      </c>
      <c r="AY140" s="156" t="s">
        <v>172</v>
      </c>
    </row>
    <row r="141" spans="2:65" s="1" customFormat="1" ht="24.2" customHeight="1">
      <c r="B141" s="133"/>
      <c r="C141" s="134" t="s">
        <v>88</v>
      </c>
      <c r="D141" s="134" t="s">
        <v>174</v>
      </c>
      <c r="E141" s="135" t="s">
        <v>189</v>
      </c>
      <c r="F141" s="136" t="s">
        <v>190</v>
      </c>
      <c r="G141" s="137" t="s">
        <v>191</v>
      </c>
      <c r="H141" s="138">
        <v>1</v>
      </c>
      <c r="I141" s="139"/>
      <c r="J141" s="140">
        <f>ROUND(I141*H141,0)</f>
        <v>0</v>
      </c>
      <c r="K141" s="136" t="s">
        <v>178</v>
      </c>
      <c r="L141" s="32"/>
      <c r="M141" s="141" t="s">
        <v>1</v>
      </c>
      <c r="N141" s="142" t="s">
        <v>42</v>
      </c>
      <c r="P141" s="143">
        <f>O141*H141</f>
        <v>0</v>
      </c>
      <c r="Q141" s="143">
        <v>3.8600000000000001E-3</v>
      </c>
      <c r="R141" s="143">
        <f>Q141*H141</f>
        <v>3.8600000000000001E-3</v>
      </c>
      <c r="S141" s="143">
        <v>0</v>
      </c>
      <c r="T141" s="144">
        <f>S141*H141</f>
        <v>0</v>
      </c>
      <c r="AR141" s="145" t="s">
        <v>91</v>
      </c>
      <c r="AT141" s="145" t="s">
        <v>174</v>
      </c>
      <c r="AU141" s="145" t="s">
        <v>85</v>
      </c>
      <c r="AY141" s="17" t="s">
        <v>172</v>
      </c>
      <c r="BE141" s="146">
        <f>IF(N141="základní",J141,0)</f>
        <v>0</v>
      </c>
      <c r="BF141" s="146">
        <f>IF(N141="snížená",J141,0)</f>
        <v>0</v>
      </c>
      <c r="BG141" s="146">
        <f>IF(N141="zákl. přenesená",J141,0)</f>
        <v>0</v>
      </c>
      <c r="BH141" s="146">
        <f>IF(N141="sníž. přenesená",J141,0)</f>
        <v>0</v>
      </c>
      <c r="BI141" s="146">
        <f>IF(N141="nulová",J141,0)</f>
        <v>0</v>
      </c>
      <c r="BJ141" s="17" t="s">
        <v>8</v>
      </c>
      <c r="BK141" s="146">
        <f>ROUND(I141*H141,0)</f>
        <v>0</v>
      </c>
      <c r="BL141" s="17" t="s">
        <v>91</v>
      </c>
      <c r="BM141" s="145" t="s">
        <v>192</v>
      </c>
    </row>
    <row r="142" spans="2:65" s="12" customFormat="1">
      <c r="B142" s="147"/>
      <c r="D142" s="148" t="s">
        <v>180</v>
      </c>
      <c r="E142" s="149" t="s">
        <v>1</v>
      </c>
      <c r="F142" s="150" t="s">
        <v>193</v>
      </c>
      <c r="H142" s="151">
        <v>1</v>
      </c>
      <c r="I142" s="152"/>
      <c r="L142" s="147"/>
      <c r="M142" s="153"/>
      <c r="T142" s="154"/>
      <c r="AT142" s="149" t="s">
        <v>180</v>
      </c>
      <c r="AU142" s="149" t="s">
        <v>85</v>
      </c>
      <c r="AV142" s="12" t="s">
        <v>85</v>
      </c>
      <c r="AW142" s="12" t="s">
        <v>33</v>
      </c>
      <c r="AX142" s="12" t="s">
        <v>8</v>
      </c>
      <c r="AY142" s="149" t="s">
        <v>172</v>
      </c>
    </row>
    <row r="143" spans="2:65" s="1" customFormat="1" ht="37.9" customHeight="1">
      <c r="B143" s="133"/>
      <c r="C143" s="134" t="s">
        <v>91</v>
      </c>
      <c r="D143" s="134" t="s">
        <v>174</v>
      </c>
      <c r="E143" s="135" t="s">
        <v>194</v>
      </c>
      <c r="F143" s="136" t="s">
        <v>195</v>
      </c>
      <c r="G143" s="137" t="s">
        <v>177</v>
      </c>
      <c r="H143" s="138">
        <v>146.17500000000001</v>
      </c>
      <c r="I143" s="139"/>
      <c r="J143" s="140">
        <f>ROUND(I143*H143,0)</f>
        <v>0</v>
      </c>
      <c r="K143" s="136" t="s">
        <v>178</v>
      </c>
      <c r="L143" s="32"/>
      <c r="M143" s="141" t="s">
        <v>1</v>
      </c>
      <c r="N143" s="142" t="s">
        <v>42</v>
      </c>
      <c r="P143" s="143">
        <f>O143*H143</f>
        <v>0</v>
      </c>
      <c r="Q143" s="143">
        <v>5.7099999999999998E-3</v>
      </c>
      <c r="R143" s="143">
        <f>Q143*H143</f>
        <v>0.83465925000000007</v>
      </c>
      <c r="S143" s="143">
        <v>0</v>
      </c>
      <c r="T143" s="144">
        <f>S143*H143</f>
        <v>0</v>
      </c>
      <c r="AR143" s="145" t="s">
        <v>91</v>
      </c>
      <c r="AT143" s="145" t="s">
        <v>174</v>
      </c>
      <c r="AU143" s="145" t="s">
        <v>85</v>
      </c>
      <c r="AY143" s="17" t="s">
        <v>172</v>
      </c>
      <c r="BE143" s="146">
        <f>IF(N143="základní",J143,0)</f>
        <v>0</v>
      </c>
      <c r="BF143" s="146">
        <f>IF(N143="snížená",J143,0)</f>
        <v>0</v>
      </c>
      <c r="BG143" s="146">
        <f>IF(N143="zákl. přenesená",J143,0)</f>
        <v>0</v>
      </c>
      <c r="BH143" s="146">
        <f>IF(N143="sníž. přenesená",J143,0)</f>
        <v>0</v>
      </c>
      <c r="BI143" s="146">
        <f>IF(N143="nulová",J143,0)</f>
        <v>0</v>
      </c>
      <c r="BJ143" s="17" t="s">
        <v>8</v>
      </c>
      <c r="BK143" s="146">
        <f>ROUND(I143*H143,0)</f>
        <v>0</v>
      </c>
      <c r="BL143" s="17" t="s">
        <v>91</v>
      </c>
      <c r="BM143" s="145" t="s">
        <v>196</v>
      </c>
    </row>
    <row r="144" spans="2:65" s="12" customFormat="1">
      <c r="B144" s="147"/>
      <c r="D144" s="148" t="s">
        <v>180</v>
      </c>
      <c r="E144" s="149" t="s">
        <v>1</v>
      </c>
      <c r="F144" s="150" t="s">
        <v>197</v>
      </c>
      <c r="H144" s="151">
        <v>65.55</v>
      </c>
      <c r="I144" s="152"/>
      <c r="L144" s="147"/>
      <c r="M144" s="153"/>
      <c r="T144" s="154"/>
      <c r="AT144" s="149" t="s">
        <v>180</v>
      </c>
      <c r="AU144" s="149" t="s">
        <v>85</v>
      </c>
      <c r="AV144" s="12" t="s">
        <v>85</v>
      </c>
      <c r="AW144" s="12" t="s">
        <v>33</v>
      </c>
      <c r="AX144" s="12" t="s">
        <v>77</v>
      </c>
      <c r="AY144" s="149" t="s">
        <v>172</v>
      </c>
    </row>
    <row r="145" spans="2:65" s="12" customFormat="1">
      <c r="B145" s="147"/>
      <c r="D145" s="148" t="s">
        <v>180</v>
      </c>
      <c r="E145" s="149" t="s">
        <v>1</v>
      </c>
      <c r="F145" s="150" t="s">
        <v>198</v>
      </c>
      <c r="H145" s="151">
        <v>80.625</v>
      </c>
      <c r="I145" s="152"/>
      <c r="L145" s="147"/>
      <c r="M145" s="153"/>
      <c r="T145" s="154"/>
      <c r="AT145" s="149" t="s">
        <v>180</v>
      </c>
      <c r="AU145" s="149" t="s">
        <v>85</v>
      </c>
      <c r="AV145" s="12" t="s">
        <v>85</v>
      </c>
      <c r="AW145" s="12" t="s">
        <v>33</v>
      </c>
      <c r="AX145" s="12" t="s">
        <v>77</v>
      </c>
      <c r="AY145" s="149" t="s">
        <v>172</v>
      </c>
    </row>
    <row r="146" spans="2:65" s="13" customFormat="1">
      <c r="B146" s="155"/>
      <c r="D146" s="148" t="s">
        <v>180</v>
      </c>
      <c r="E146" s="156" t="s">
        <v>199</v>
      </c>
      <c r="F146" s="157" t="s">
        <v>188</v>
      </c>
      <c r="H146" s="158">
        <v>146.17500000000001</v>
      </c>
      <c r="I146" s="159"/>
      <c r="L146" s="155"/>
      <c r="M146" s="160"/>
      <c r="T146" s="161"/>
      <c r="AT146" s="156" t="s">
        <v>180</v>
      </c>
      <c r="AU146" s="156" t="s">
        <v>85</v>
      </c>
      <c r="AV146" s="13" t="s">
        <v>88</v>
      </c>
      <c r="AW146" s="13" t="s">
        <v>33</v>
      </c>
      <c r="AX146" s="13" t="s">
        <v>8</v>
      </c>
      <c r="AY146" s="156" t="s">
        <v>172</v>
      </c>
    </row>
    <row r="147" spans="2:65" s="1" customFormat="1" ht="24.2" customHeight="1">
      <c r="B147" s="133"/>
      <c r="C147" s="134" t="s">
        <v>94</v>
      </c>
      <c r="D147" s="134" t="s">
        <v>174</v>
      </c>
      <c r="E147" s="135" t="s">
        <v>200</v>
      </c>
      <c r="F147" s="136" t="s">
        <v>201</v>
      </c>
      <c r="G147" s="137" t="s">
        <v>202</v>
      </c>
      <c r="H147" s="138">
        <v>29.12</v>
      </c>
      <c r="I147" s="139"/>
      <c r="J147" s="140">
        <f>ROUND(I147*H147,0)</f>
        <v>0</v>
      </c>
      <c r="K147" s="136" t="s">
        <v>178</v>
      </c>
      <c r="L147" s="32"/>
      <c r="M147" s="141" t="s">
        <v>1</v>
      </c>
      <c r="N147" s="142" t="s">
        <v>42</v>
      </c>
      <c r="P147" s="143">
        <f>O147*H147</f>
        <v>0</v>
      </c>
      <c r="Q147" s="143">
        <v>1.5E-3</v>
      </c>
      <c r="R147" s="143">
        <f>Q147*H147</f>
        <v>4.3680000000000004E-2</v>
      </c>
      <c r="S147" s="143">
        <v>0</v>
      </c>
      <c r="T147" s="144">
        <f>S147*H147</f>
        <v>0</v>
      </c>
      <c r="AR147" s="145" t="s">
        <v>91</v>
      </c>
      <c r="AT147" s="145" t="s">
        <v>174</v>
      </c>
      <c r="AU147" s="145" t="s">
        <v>85</v>
      </c>
      <c r="AY147" s="17" t="s">
        <v>172</v>
      </c>
      <c r="BE147" s="146">
        <f>IF(N147="základní",J147,0)</f>
        <v>0</v>
      </c>
      <c r="BF147" s="146">
        <f>IF(N147="snížená",J147,0)</f>
        <v>0</v>
      </c>
      <c r="BG147" s="146">
        <f>IF(N147="zákl. přenesená",J147,0)</f>
        <v>0</v>
      </c>
      <c r="BH147" s="146">
        <f>IF(N147="sníž. přenesená",J147,0)</f>
        <v>0</v>
      </c>
      <c r="BI147" s="146">
        <f>IF(N147="nulová",J147,0)</f>
        <v>0</v>
      </c>
      <c r="BJ147" s="17" t="s">
        <v>8</v>
      </c>
      <c r="BK147" s="146">
        <f>ROUND(I147*H147,0)</f>
        <v>0</v>
      </c>
      <c r="BL147" s="17" t="s">
        <v>91</v>
      </c>
      <c r="BM147" s="145" t="s">
        <v>203</v>
      </c>
    </row>
    <row r="148" spans="2:65" s="12" customFormat="1">
      <c r="B148" s="147"/>
      <c r="D148" s="148" t="s">
        <v>180</v>
      </c>
      <c r="E148" s="149" t="s">
        <v>1</v>
      </c>
      <c r="F148" s="150" t="s">
        <v>204</v>
      </c>
      <c r="H148" s="151">
        <v>11.92</v>
      </c>
      <c r="I148" s="152"/>
      <c r="L148" s="147"/>
      <c r="M148" s="153"/>
      <c r="T148" s="154"/>
      <c r="AT148" s="149" t="s">
        <v>180</v>
      </c>
      <c r="AU148" s="149" t="s">
        <v>85</v>
      </c>
      <c r="AV148" s="12" t="s">
        <v>85</v>
      </c>
      <c r="AW148" s="12" t="s">
        <v>33</v>
      </c>
      <c r="AX148" s="12" t="s">
        <v>77</v>
      </c>
      <c r="AY148" s="149" t="s">
        <v>172</v>
      </c>
    </row>
    <row r="149" spans="2:65" s="12" customFormat="1">
      <c r="B149" s="147"/>
      <c r="D149" s="148" t="s">
        <v>180</v>
      </c>
      <c r="E149" s="149" t="s">
        <v>1</v>
      </c>
      <c r="F149" s="150" t="s">
        <v>205</v>
      </c>
      <c r="H149" s="151">
        <v>17.2</v>
      </c>
      <c r="I149" s="152"/>
      <c r="L149" s="147"/>
      <c r="M149" s="153"/>
      <c r="T149" s="154"/>
      <c r="AT149" s="149" t="s">
        <v>180</v>
      </c>
      <c r="AU149" s="149" t="s">
        <v>85</v>
      </c>
      <c r="AV149" s="12" t="s">
        <v>85</v>
      </c>
      <c r="AW149" s="12" t="s">
        <v>33</v>
      </c>
      <c r="AX149" s="12" t="s">
        <v>77</v>
      </c>
      <c r="AY149" s="149" t="s">
        <v>172</v>
      </c>
    </row>
    <row r="150" spans="2:65" s="13" customFormat="1">
      <c r="B150" s="155"/>
      <c r="D150" s="148" t="s">
        <v>180</v>
      </c>
      <c r="E150" s="156" t="s">
        <v>1</v>
      </c>
      <c r="F150" s="157" t="s">
        <v>188</v>
      </c>
      <c r="H150" s="158">
        <v>29.119999999999997</v>
      </c>
      <c r="I150" s="159"/>
      <c r="L150" s="155"/>
      <c r="M150" s="160"/>
      <c r="T150" s="161"/>
      <c r="AT150" s="156" t="s">
        <v>180</v>
      </c>
      <c r="AU150" s="156" t="s">
        <v>85</v>
      </c>
      <c r="AV150" s="13" t="s">
        <v>88</v>
      </c>
      <c r="AW150" s="13" t="s">
        <v>33</v>
      </c>
      <c r="AX150" s="13" t="s">
        <v>8</v>
      </c>
      <c r="AY150" s="156" t="s">
        <v>172</v>
      </c>
    </row>
    <row r="151" spans="2:65" s="11" customFormat="1" ht="22.9" customHeight="1">
      <c r="B151" s="121"/>
      <c r="D151" s="122" t="s">
        <v>76</v>
      </c>
      <c r="E151" s="131" t="s">
        <v>106</v>
      </c>
      <c r="F151" s="131" t="s">
        <v>206</v>
      </c>
      <c r="I151" s="124"/>
      <c r="J151" s="132">
        <f>BK151</f>
        <v>0</v>
      </c>
      <c r="L151" s="121"/>
      <c r="M151" s="126"/>
      <c r="P151" s="127">
        <f>SUM(P152:P197)</f>
        <v>0</v>
      </c>
      <c r="R151" s="127">
        <f>SUM(R152:R197)</f>
        <v>2.9737099999999999E-2</v>
      </c>
      <c r="T151" s="128">
        <f>SUM(T152:T197)</f>
        <v>6.5298530000000001</v>
      </c>
      <c r="AR151" s="122" t="s">
        <v>8</v>
      </c>
      <c r="AT151" s="129" t="s">
        <v>76</v>
      </c>
      <c r="AU151" s="129" t="s">
        <v>8</v>
      </c>
      <c r="AY151" s="122" t="s">
        <v>172</v>
      </c>
      <c r="BK151" s="130">
        <f>SUM(BK152:BK197)</f>
        <v>0</v>
      </c>
    </row>
    <row r="152" spans="2:65" s="1" customFormat="1" ht="24.2" customHeight="1">
      <c r="B152" s="133"/>
      <c r="C152" s="134" t="s">
        <v>97</v>
      </c>
      <c r="D152" s="134" t="s">
        <v>174</v>
      </c>
      <c r="E152" s="135" t="s">
        <v>207</v>
      </c>
      <c r="F152" s="136" t="s">
        <v>208</v>
      </c>
      <c r="G152" s="137" t="s">
        <v>209</v>
      </c>
      <c r="H152" s="138">
        <v>10</v>
      </c>
      <c r="I152" s="139"/>
      <c r="J152" s="140">
        <f>ROUND(I152*H152,0)</f>
        <v>0</v>
      </c>
      <c r="K152" s="136" t="s">
        <v>178</v>
      </c>
      <c r="L152" s="32"/>
      <c r="M152" s="141" t="s">
        <v>1</v>
      </c>
      <c r="N152" s="142" t="s">
        <v>42</v>
      </c>
      <c r="P152" s="143">
        <f>O152*H152</f>
        <v>0</v>
      </c>
      <c r="Q152" s="143">
        <v>0</v>
      </c>
      <c r="R152" s="143">
        <f>Q152*H152</f>
        <v>0</v>
      </c>
      <c r="S152" s="143">
        <v>0</v>
      </c>
      <c r="T152" s="144">
        <f>S152*H152</f>
        <v>0</v>
      </c>
      <c r="AR152" s="145" t="s">
        <v>91</v>
      </c>
      <c r="AT152" s="145" t="s">
        <v>174</v>
      </c>
      <c r="AU152" s="145" t="s">
        <v>85</v>
      </c>
      <c r="AY152" s="17" t="s">
        <v>172</v>
      </c>
      <c r="BE152" s="146">
        <f>IF(N152="základní",J152,0)</f>
        <v>0</v>
      </c>
      <c r="BF152" s="146">
        <f>IF(N152="snížená",J152,0)</f>
        <v>0</v>
      </c>
      <c r="BG152" s="146">
        <f>IF(N152="zákl. přenesená",J152,0)</f>
        <v>0</v>
      </c>
      <c r="BH152" s="146">
        <f>IF(N152="sníž. přenesená",J152,0)</f>
        <v>0</v>
      </c>
      <c r="BI152" s="146">
        <f>IF(N152="nulová",J152,0)</f>
        <v>0</v>
      </c>
      <c r="BJ152" s="17" t="s">
        <v>8</v>
      </c>
      <c r="BK152" s="146">
        <f>ROUND(I152*H152,0)</f>
        <v>0</v>
      </c>
      <c r="BL152" s="17" t="s">
        <v>91</v>
      </c>
      <c r="BM152" s="145" t="s">
        <v>210</v>
      </c>
    </row>
    <row r="153" spans="2:65" s="12" customFormat="1">
      <c r="B153" s="147"/>
      <c r="D153" s="148" t="s">
        <v>180</v>
      </c>
      <c r="E153" s="149" t="s">
        <v>1</v>
      </c>
      <c r="F153" s="150" t="s">
        <v>211</v>
      </c>
      <c r="H153" s="151">
        <v>10</v>
      </c>
      <c r="I153" s="152"/>
      <c r="L153" s="147"/>
      <c r="M153" s="153"/>
      <c r="T153" s="154"/>
      <c r="AT153" s="149" t="s">
        <v>180</v>
      </c>
      <c r="AU153" s="149" t="s">
        <v>85</v>
      </c>
      <c r="AV153" s="12" t="s">
        <v>85</v>
      </c>
      <c r="AW153" s="12" t="s">
        <v>33</v>
      </c>
      <c r="AX153" s="12" t="s">
        <v>8</v>
      </c>
      <c r="AY153" s="149" t="s">
        <v>172</v>
      </c>
    </row>
    <row r="154" spans="2:65" s="1" customFormat="1" ht="33" customHeight="1">
      <c r="B154" s="133"/>
      <c r="C154" s="134" t="s">
        <v>100</v>
      </c>
      <c r="D154" s="134" t="s">
        <v>174</v>
      </c>
      <c r="E154" s="135" t="s">
        <v>212</v>
      </c>
      <c r="F154" s="136" t="s">
        <v>213</v>
      </c>
      <c r="G154" s="137" t="s">
        <v>177</v>
      </c>
      <c r="H154" s="138">
        <v>38.9</v>
      </c>
      <c r="I154" s="139"/>
      <c r="J154" s="140">
        <f>ROUND(I154*H154,0)</f>
        <v>0</v>
      </c>
      <c r="K154" s="136" t="s">
        <v>178</v>
      </c>
      <c r="L154" s="32"/>
      <c r="M154" s="141" t="s">
        <v>1</v>
      </c>
      <c r="N154" s="142" t="s">
        <v>42</v>
      </c>
      <c r="P154" s="143">
        <f>O154*H154</f>
        <v>0</v>
      </c>
      <c r="Q154" s="143">
        <v>0</v>
      </c>
      <c r="R154" s="143">
        <f>Q154*H154</f>
        <v>0</v>
      </c>
      <c r="S154" s="143">
        <v>0</v>
      </c>
      <c r="T154" s="144">
        <f>S154*H154</f>
        <v>0</v>
      </c>
      <c r="AR154" s="145" t="s">
        <v>91</v>
      </c>
      <c r="AT154" s="145" t="s">
        <v>174</v>
      </c>
      <c r="AU154" s="145" t="s">
        <v>85</v>
      </c>
      <c r="AY154" s="17" t="s">
        <v>172</v>
      </c>
      <c r="BE154" s="146">
        <f>IF(N154="základní",J154,0)</f>
        <v>0</v>
      </c>
      <c r="BF154" s="146">
        <f>IF(N154="snížená",J154,0)</f>
        <v>0</v>
      </c>
      <c r="BG154" s="146">
        <f>IF(N154="zákl. přenesená",J154,0)</f>
        <v>0</v>
      </c>
      <c r="BH154" s="146">
        <f>IF(N154="sníž. přenesená",J154,0)</f>
        <v>0</v>
      </c>
      <c r="BI154" s="146">
        <f>IF(N154="nulová",J154,0)</f>
        <v>0</v>
      </c>
      <c r="BJ154" s="17" t="s">
        <v>8</v>
      </c>
      <c r="BK154" s="146">
        <f>ROUND(I154*H154,0)</f>
        <v>0</v>
      </c>
      <c r="BL154" s="17" t="s">
        <v>91</v>
      </c>
      <c r="BM154" s="145" t="s">
        <v>214</v>
      </c>
    </row>
    <row r="155" spans="2:65" s="12" customFormat="1">
      <c r="B155" s="147"/>
      <c r="D155" s="148" t="s">
        <v>180</v>
      </c>
      <c r="E155" s="149" t="s">
        <v>1</v>
      </c>
      <c r="F155" s="150" t="s">
        <v>186</v>
      </c>
      <c r="H155" s="151">
        <v>38.9</v>
      </c>
      <c r="I155" s="152"/>
      <c r="L155" s="147"/>
      <c r="M155" s="153"/>
      <c r="T155" s="154"/>
      <c r="AT155" s="149" t="s">
        <v>180</v>
      </c>
      <c r="AU155" s="149" t="s">
        <v>85</v>
      </c>
      <c r="AV155" s="12" t="s">
        <v>85</v>
      </c>
      <c r="AW155" s="12" t="s">
        <v>33</v>
      </c>
      <c r="AX155" s="12" t="s">
        <v>8</v>
      </c>
      <c r="AY155" s="149" t="s">
        <v>172</v>
      </c>
    </row>
    <row r="156" spans="2:65" s="1" customFormat="1" ht="24.2" customHeight="1">
      <c r="B156" s="133"/>
      <c r="C156" s="134" t="s">
        <v>103</v>
      </c>
      <c r="D156" s="134" t="s">
        <v>174</v>
      </c>
      <c r="E156" s="135" t="s">
        <v>215</v>
      </c>
      <c r="F156" s="136" t="s">
        <v>216</v>
      </c>
      <c r="G156" s="137" t="s">
        <v>177</v>
      </c>
      <c r="H156" s="138">
        <v>38.9</v>
      </c>
      <c r="I156" s="139"/>
      <c r="J156" s="140">
        <f>ROUND(I156*H156,0)</f>
        <v>0</v>
      </c>
      <c r="K156" s="136" t="s">
        <v>178</v>
      </c>
      <c r="L156" s="32"/>
      <c r="M156" s="141" t="s">
        <v>1</v>
      </c>
      <c r="N156" s="142" t="s">
        <v>42</v>
      </c>
      <c r="P156" s="143">
        <f>O156*H156</f>
        <v>0</v>
      </c>
      <c r="Q156" s="143">
        <v>3.4999999999999997E-5</v>
      </c>
      <c r="R156" s="143">
        <f>Q156*H156</f>
        <v>1.3614999999999999E-3</v>
      </c>
      <c r="S156" s="143">
        <v>0</v>
      </c>
      <c r="T156" s="144">
        <f>S156*H156</f>
        <v>0</v>
      </c>
      <c r="AR156" s="145" t="s">
        <v>91</v>
      </c>
      <c r="AT156" s="145" t="s">
        <v>174</v>
      </c>
      <c r="AU156" s="145" t="s">
        <v>85</v>
      </c>
      <c r="AY156" s="17" t="s">
        <v>172</v>
      </c>
      <c r="BE156" s="146">
        <f>IF(N156="základní",J156,0)</f>
        <v>0</v>
      </c>
      <c r="BF156" s="146">
        <f>IF(N156="snížená",J156,0)</f>
        <v>0</v>
      </c>
      <c r="BG156" s="146">
        <f>IF(N156="zákl. přenesená",J156,0)</f>
        <v>0</v>
      </c>
      <c r="BH156" s="146">
        <f>IF(N156="sníž. přenesená",J156,0)</f>
        <v>0</v>
      </c>
      <c r="BI156" s="146">
        <f>IF(N156="nulová",J156,0)</f>
        <v>0</v>
      </c>
      <c r="BJ156" s="17" t="s">
        <v>8</v>
      </c>
      <c r="BK156" s="146">
        <f>ROUND(I156*H156,0)</f>
        <v>0</v>
      </c>
      <c r="BL156" s="17" t="s">
        <v>91</v>
      </c>
      <c r="BM156" s="145" t="s">
        <v>217</v>
      </c>
    </row>
    <row r="157" spans="2:65" s="12" customFormat="1">
      <c r="B157" s="147"/>
      <c r="D157" s="148" t="s">
        <v>180</v>
      </c>
      <c r="E157" s="149" t="s">
        <v>1</v>
      </c>
      <c r="F157" s="150" t="s">
        <v>186</v>
      </c>
      <c r="H157" s="151">
        <v>38.9</v>
      </c>
      <c r="I157" s="152"/>
      <c r="L157" s="147"/>
      <c r="M157" s="153"/>
      <c r="T157" s="154"/>
      <c r="AT157" s="149" t="s">
        <v>180</v>
      </c>
      <c r="AU157" s="149" t="s">
        <v>85</v>
      </c>
      <c r="AV157" s="12" t="s">
        <v>85</v>
      </c>
      <c r="AW157" s="12" t="s">
        <v>33</v>
      </c>
      <c r="AX157" s="12" t="s">
        <v>8</v>
      </c>
      <c r="AY157" s="149" t="s">
        <v>172</v>
      </c>
    </row>
    <row r="158" spans="2:65" s="1" customFormat="1" ht="16.5" customHeight="1">
      <c r="B158" s="133"/>
      <c r="C158" s="134" t="s">
        <v>106</v>
      </c>
      <c r="D158" s="134" t="s">
        <v>174</v>
      </c>
      <c r="E158" s="135" t="s">
        <v>218</v>
      </c>
      <c r="F158" s="136" t="s">
        <v>219</v>
      </c>
      <c r="G158" s="137" t="s">
        <v>177</v>
      </c>
      <c r="H158" s="138">
        <v>3000</v>
      </c>
      <c r="I158" s="139"/>
      <c r="J158" s="140">
        <f>ROUND(I158*H158,0)</f>
        <v>0</v>
      </c>
      <c r="K158" s="136" t="s">
        <v>178</v>
      </c>
      <c r="L158" s="32"/>
      <c r="M158" s="141" t="s">
        <v>1</v>
      </c>
      <c r="N158" s="142" t="s">
        <v>42</v>
      </c>
      <c r="P158" s="143">
        <f>O158*H158</f>
        <v>0</v>
      </c>
      <c r="Q158" s="143">
        <v>0</v>
      </c>
      <c r="R158" s="143">
        <f>Q158*H158</f>
        <v>0</v>
      </c>
      <c r="S158" s="143">
        <v>0</v>
      </c>
      <c r="T158" s="144">
        <f>S158*H158</f>
        <v>0</v>
      </c>
      <c r="AR158" s="145" t="s">
        <v>91</v>
      </c>
      <c r="AT158" s="145" t="s">
        <v>174</v>
      </c>
      <c r="AU158" s="145" t="s">
        <v>85</v>
      </c>
      <c r="AY158" s="17" t="s">
        <v>172</v>
      </c>
      <c r="BE158" s="146">
        <f>IF(N158="základní",J158,0)</f>
        <v>0</v>
      </c>
      <c r="BF158" s="146">
        <f>IF(N158="snížená",J158,0)</f>
        <v>0</v>
      </c>
      <c r="BG158" s="146">
        <f>IF(N158="zákl. přenesená",J158,0)</f>
        <v>0</v>
      </c>
      <c r="BH158" s="146">
        <f>IF(N158="sníž. přenesená",J158,0)</f>
        <v>0</v>
      </c>
      <c r="BI158" s="146">
        <f>IF(N158="nulová",J158,0)</f>
        <v>0</v>
      </c>
      <c r="BJ158" s="17" t="s">
        <v>8</v>
      </c>
      <c r="BK158" s="146">
        <f>ROUND(I158*H158,0)</f>
        <v>0</v>
      </c>
      <c r="BL158" s="17" t="s">
        <v>91</v>
      </c>
      <c r="BM158" s="145" t="s">
        <v>220</v>
      </c>
    </row>
    <row r="159" spans="2:65" s="12" customFormat="1">
      <c r="B159" s="147"/>
      <c r="D159" s="148" t="s">
        <v>180</v>
      </c>
      <c r="E159" s="149" t="s">
        <v>1</v>
      </c>
      <c r="F159" s="150" t="s">
        <v>221</v>
      </c>
      <c r="H159" s="151">
        <v>3000</v>
      </c>
      <c r="I159" s="152"/>
      <c r="L159" s="147"/>
      <c r="M159" s="153"/>
      <c r="T159" s="154"/>
      <c r="AT159" s="149" t="s">
        <v>180</v>
      </c>
      <c r="AU159" s="149" t="s">
        <v>85</v>
      </c>
      <c r="AV159" s="12" t="s">
        <v>85</v>
      </c>
      <c r="AW159" s="12" t="s">
        <v>33</v>
      </c>
      <c r="AX159" s="12" t="s">
        <v>8</v>
      </c>
      <c r="AY159" s="149" t="s">
        <v>172</v>
      </c>
    </row>
    <row r="160" spans="2:65" s="1" customFormat="1" ht="16.5" customHeight="1">
      <c r="B160" s="133"/>
      <c r="C160" s="134" t="s">
        <v>222</v>
      </c>
      <c r="D160" s="134" t="s">
        <v>174</v>
      </c>
      <c r="E160" s="135" t="s">
        <v>223</v>
      </c>
      <c r="F160" s="136" t="s">
        <v>224</v>
      </c>
      <c r="G160" s="137" t="s">
        <v>177</v>
      </c>
      <c r="H160" s="138">
        <v>3000</v>
      </c>
      <c r="I160" s="139"/>
      <c r="J160" s="140">
        <f>ROUND(I160*H160,0)</f>
        <v>0</v>
      </c>
      <c r="K160" s="136" t="s">
        <v>178</v>
      </c>
      <c r="L160" s="32"/>
      <c r="M160" s="141" t="s">
        <v>1</v>
      </c>
      <c r="N160" s="142" t="s">
        <v>42</v>
      </c>
      <c r="P160" s="143">
        <f>O160*H160</f>
        <v>0</v>
      </c>
      <c r="Q160" s="143">
        <v>6.2500000000000003E-6</v>
      </c>
      <c r="R160" s="143">
        <f>Q160*H160</f>
        <v>1.8749999999999999E-2</v>
      </c>
      <c r="S160" s="143">
        <v>0</v>
      </c>
      <c r="T160" s="144">
        <f>S160*H160</f>
        <v>0</v>
      </c>
      <c r="AR160" s="145" t="s">
        <v>91</v>
      </c>
      <c r="AT160" s="145" t="s">
        <v>174</v>
      </c>
      <c r="AU160" s="145" t="s">
        <v>85</v>
      </c>
      <c r="AY160" s="17" t="s">
        <v>172</v>
      </c>
      <c r="BE160" s="146">
        <f>IF(N160="základní",J160,0)</f>
        <v>0</v>
      </c>
      <c r="BF160" s="146">
        <f>IF(N160="snížená",J160,0)</f>
        <v>0</v>
      </c>
      <c r="BG160" s="146">
        <f>IF(N160="zákl. přenesená",J160,0)</f>
        <v>0</v>
      </c>
      <c r="BH160" s="146">
        <f>IF(N160="sníž. přenesená",J160,0)</f>
        <v>0</v>
      </c>
      <c r="BI160" s="146">
        <f>IF(N160="nulová",J160,0)</f>
        <v>0</v>
      </c>
      <c r="BJ160" s="17" t="s">
        <v>8</v>
      </c>
      <c r="BK160" s="146">
        <f>ROUND(I160*H160,0)</f>
        <v>0</v>
      </c>
      <c r="BL160" s="17" t="s">
        <v>91</v>
      </c>
      <c r="BM160" s="145" t="s">
        <v>225</v>
      </c>
    </row>
    <row r="161" spans="2:65" s="12" customFormat="1">
      <c r="B161" s="147"/>
      <c r="D161" s="148" t="s">
        <v>180</v>
      </c>
      <c r="E161" s="149" t="s">
        <v>1</v>
      </c>
      <c r="F161" s="150" t="s">
        <v>221</v>
      </c>
      <c r="H161" s="151">
        <v>3000</v>
      </c>
      <c r="I161" s="152"/>
      <c r="L161" s="147"/>
      <c r="M161" s="153"/>
      <c r="T161" s="154"/>
      <c r="AT161" s="149" t="s">
        <v>180</v>
      </c>
      <c r="AU161" s="149" t="s">
        <v>85</v>
      </c>
      <c r="AV161" s="12" t="s">
        <v>85</v>
      </c>
      <c r="AW161" s="12" t="s">
        <v>33</v>
      </c>
      <c r="AX161" s="12" t="s">
        <v>8</v>
      </c>
      <c r="AY161" s="149" t="s">
        <v>172</v>
      </c>
    </row>
    <row r="162" spans="2:65" s="1" customFormat="1" ht="44.25" customHeight="1">
      <c r="B162" s="133"/>
      <c r="C162" s="134" t="s">
        <v>226</v>
      </c>
      <c r="D162" s="134" t="s">
        <v>174</v>
      </c>
      <c r="E162" s="135" t="s">
        <v>227</v>
      </c>
      <c r="F162" s="136" t="s">
        <v>228</v>
      </c>
      <c r="G162" s="137" t="s">
        <v>202</v>
      </c>
      <c r="H162" s="138">
        <v>19.8</v>
      </c>
      <c r="I162" s="139"/>
      <c r="J162" s="140">
        <f>ROUND(I162*H162,0)</f>
        <v>0</v>
      </c>
      <c r="K162" s="136" t="s">
        <v>178</v>
      </c>
      <c r="L162" s="32"/>
      <c r="M162" s="141" t="s">
        <v>1</v>
      </c>
      <c r="N162" s="142" t="s">
        <v>42</v>
      </c>
      <c r="P162" s="143">
        <f>O162*H162</f>
        <v>0</v>
      </c>
      <c r="Q162" s="143">
        <v>0</v>
      </c>
      <c r="R162" s="143">
        <f>Q162*H162</f>
        <v>0</v>
      </c>
      <c r="S162" s="143">
        <v>0</v>
      </c>
      <c r="T162" s="144">
        <f>S162*H162</f>
        <v>0</v>
      </c>
      <c r="AR162" s="145" t="s">
        <v>91</v>
      </c>
      <c r="AT162" s="145" t="s">
        <v>174</v>
      </c>
      <c r="AU162" s="145" t="s">
        <v>85</v>
      </c>
      <c r="AY162" s="17" t="s">
        <v>172</v>
      </c>
      <c r="BE162" s="146">
        <f>IF(N162="základní",J162,0)</f>
        <v>0</v>
      </c>
      <c r="BF162" s="146">
        <f>IF(N162="snížená",J162,0)</f>
        <v>0</v>
      </c>
      <c r="BG162" s="146">
        <f>IF(N162="zákl. přenesená",J162,0)</f>
        <v>0</v>
      </c>
      <c r="BH162" s="146">
        <f>IF(N162="sníž. přenesená",J162,0)</f>
        <v>0</v>
      </c>
      <c r="BI162" s="146">
        <f>IF(N162="nulová",J162,0)</f>
        <v>0</v>
      </c>
      <c r="BJ162" s="17" t="s">
        <v>8</v>
      </c>
      <c r="BK162" s="146">
        <f>ROUND(I162*H162,0)</f>
        <v>0</v>
      </c>
      <c r="BL162" s="17" t="s">
        <v>91</v>
      </c>
      <c r="BM162" s="145" t="s">
        <v>229</v>
      </c>
    </row>
    <row r="163" spans="2:65" s="12" customFormat="1">
      <c r="B163" s="147"/>
      <c r="D163" s="148" t="s">
        <v>180</v>
      </c>
      <c r="E163" s="149" t="s">
        <v>1</v>
      </c>
      <c r="F163" s="150" t="s">
        <v>230</v>
      </c>
      <c r="H163" s="151">
        <v>19.8</v>
      </c>
      <c r="I163" s="152"/>
      <c r="L163" s="147"/>
      <c r="M163" s="153"/>
      <c r="T163" s="154"/>
      <c r="AT163" s="149" t="s">
        <v>180</v>
      </c>
      <c r="AU163" s="149" t="s">
        <v>85</v>
      </c>
      <c r="AV163" s="12" t="s">
        <v>85</v>
      </c>
      <c r="AW163" s="12" t="s">
        <v>33</v>
      </c>
      <c r="AX163" s="12" t="s">
        <v>8</v>
      </c>
      <c r="AY163" s="149" t="s">
        <v>172</v>
      </c>
    </row>
    <row r="164" spans="2:65" s="1" customFormat="1" ht="16.5" customHeight="1">
      <c r="B164" s="133"/>
      <c r="C164" s="162" t="s">
        <v>9</v>
      </c>
      <c r="D164" s="162" t="s">
        <v>231</v>
      </c>
      <c r="E164" s="163" t="s">
        <v>232</v>
      </c>
      <c r="F164" s="164" t="s">
        <v>233</v>
      </c>
      <c r="G164" s="165" t="s">
        <v>202</v>
      </c>
      <c r="H164" s="166">
        <v>21.78</v>
      </c>
      <c r="I164" s="167"/>
      <c r="J164" s="168">
        <f>ROUND(I164*H164,0)</f>
        <v>0</v>
      </c>
      <c r="K164" s="164" t="s">
        <v>178</v>
      </c>
      <c r="L164" s="169"/>
      <c r="M164" s="170" t="s">
        <v>1</v>
      </c>
      <c r="N164" s="171" t="s">
        <v>42</v>
      </c>
      <c r="P164" s="143">
        <f>O164*H164</f>
        <v>0</v>
      </c>
      <c r="Q164" s="143">
        <v>3.3E-4</v>
      </c>
      <c r="R164" s="143">
        <f>Q164*H164</f>
        <v>7.1874E-3</v>
      </c>
      <c r="S164" s="143">
        <v>0</v>
      </c>
      <c r="T164" s="144">
        <f>S164*H164</f>
        <v>0</v>
      </c>
      <c r="AR164" s="145" t="s">
        <v>103</v>
      </c>
      <c r="AT164" s="145" t="s">
        <v>231</v>
      </c>
      <c r="AU164" s="145" t="s">
        <v>85</v>
      </c>
      <c r="AY164" s="17" t="s">
        <v>172</v>
      </c>
      <c r="BE164" s="146">
        <f>IF(N164="základní",J164,0)</f>
        <v>0</v>
      </c>
      <c r="BF164" s="146">
        <f>IF(N164="snížená",J164,0)</f>
        <v>0</v>
      </c>
      <c r="BG164" s="146">
        <f>IF(N164="zákl. přenesená",J164,0)</f>
        <v>0</v>
      </c>
      <c r="BH164" s="146">
        <f>IF(N164="sníž. přenesená",J164,0)</f>
        <v>0</v>
      </c>
      <c r="BI164" s="146">
        <f>IF(N164="nulová",J164,0)</f>
        <v>0</v>
      </c>
      <c r="BJ164" s="17" t="s">
        <v>8</v>
      </c>
      <c r="BK164" s="146">
        <f>ROUND(I164*H164,0)</f>
        <v>0</v>
      </c>
      <c r="BL164" s="17" t="s">
        <v>91</v>
      </c>
      <c r="BM164" s="145" t="s">
        <v>234</v>
      </c>
    </row>
    <row r="165" spans="2:65" s="12" customFormat="1">
      <c r="B165" s="147"/>
      <c r="D165" s="148" t="s">
        <v>180</v>
      </c>
      <c r="E165" s="149" t="s">
        <v>1</v>
      </c>
      <c r="F165" s="150" t="s">
        <v>235</v>
      </c>
      <c r="H165" s="151">
        <v>21.78</v>
      </c>
      <c r="I165" s="152"/>
      <c r="L165" s="147"/>
      <c r="M165" s="153"/>
      <c r="T165" s="154"/>
      <c r="AT165" s="149" t="s">
        <v>180</v>
      </c>
      <c r="AU165" s="149" t="s">
        <v>85</v>
      </c>
      <c r="AV165" s="12" t="s">
        <v>85</v>
      </c>
      <c r="AW165" s="12" t="s">
        <v>33</v>
      </c>
      <c r="AX165" s="12" t="s">
        <v>8</v>
      </c>
      <c r="AY165" s="149" t="s">
        <v>172</v>
      </c>
    </row>
    <row r="166" spans="2:65" s="1" customFormat="1" ht="24.2" customHeight="1">
      <c r="B166" s="133"/>
      <c r="C166" s="134" t="s">
        <v>236</v>
      </c>
      <c r="D166" s="134" t="s">
        <v>174</v>
      </c>
      <c r="E166" s="135" t="s">
        <v>237</v>
      </c>
      <c r="F166" s="136" t="s">
        <v>238</v>
      </c>
      <c r="G166" s="137" t="s">
        <v>177</v>
      </c>
      <c r="H166" s="138">
        <v>10.087999999999999</v>
      </c>
      <c r="I166" s="139"/>
      <c r="J166" s="140">
        <f>ROUND(I166*H166,0)</f>
        <v>0</v>
      </c>
      <c r="K166" s="136" t="s">
        <v>178</v>
      </c>
      <c r="L166" s="32"/>
      <c r="M166" s="141" t="s">
        <v>1</v>
      </c>
      <c r="N166" s="142" t="s">
        <v>42</v>
      </c>
      <c r="P166" s="143">
        <f>O166*H166</f>
        <v>0</v>
      </c>
      <c r="Q166" s="143">
        <v>0</v>
      </c>
      <c r="R166" s="143">
        <f>Q166*H166</f>
        <v>0</v>
      </c>
      <c r="S166" s="143">
        <v>0.20799999999999999</v>
      </c>
      <c r="T166" s="144">
        <f>S166*H166</f>
        <v>2.0983039999999997</v>
      </c>
      <c r="AR166" s="145" t="s">
        <v>91</v>
      </c>
      <c r="AT166" s="145" t="s">
        <v>174</v>
      </c>
      <c r="AU166" s="145" t="s">
        <v>85</v>
      </c>
      <c r="AY166" s="17" t="s">
        <v>172</v>
      </c>
      <c r="BE166" s="146">
        <f>IF(N166="základní",J166,0)</f>
        <v>0</v>
      </c>
      <c r="BF166" s="146">
        <f>IF(N166="snížená",J166,0)</f>
        <v>0</v>
      </c>
      <c r="BG166" s="146">
        <f>IF(N166="zákl. přenesená",J166,0)</f>
        <v>0</v>
      </c>
      <c r="BH166" s="146">
        <f>IF(N166="sníž. přenesená",J166,0)</f>
        <v>0</v>
      </c>
      <c r="BI166" s="146">
        <f>IF(N166="nulová",J166,0)</f>
        <v>0</v>
      </c>
      <c r="BJ166" s="17" t="s">
        <v>8</v>
      </c>
      <c r="BK166" s="146">
        <f>ROUND(I166*H166,0)</f>
        <v>0</v>
      </c>
      <c r="BL166" s="17" t="s">
        <v>91</v>
      </c>
      <c r="BM166" s="145" t="s">
        <v>239</v>
      </c>
    </row>
    <row r="167" spans="2:65" s="12" customFormat="1">
      <c r="B167" s="147"/>
      <c r="D167" s="148" t="s">
        <v>180</v>
      </c>
      <c r="E167" s="149" t="s">
        <v>1</v>
      </c>
      <c r="F167" s="150" t="s">
        <v>240</v>
      </c>
      <c r="H167" s="151">
        <v>10.087999999999999</v>
      </c>
      <c r="I167" s="152"/>
      <c r="L167" s="147"/>
      <c r="M167" s="153"/>
      <c r="T167" s="154"/>
      <c r="AT167" s="149" t="s">
        <v>180</v>
      </c>
      <c r="AU167" s="149" t="s">
        <v>85</v>
      </c>
      <c r="AV167" s="12" t="s">
        <v>85</v>
      </c>
      <c r="AW167" s="12" t="s">
        <v>33</v>
      </c>
      <c r="AX167" s="12" t="s">
        <v>8</v>
      </c>
      <c r="AY167" s="149" t="s">
        <v>172</v>
      </c>
    </row>
    <row r="168" spans="2:65" s="1" customFormat="1" ht="24.2" customHeight="1">
      <c r="B168" s="133"/>
      <c r="C168" s="134" t="s">
        <v>241</v>
      </c>
      <c r="D168" s="134" t="s">
        <v>174</v>
      </c>
      <c r="E168" s="135" t="s">
        <v>242</v>
      </c>
      <c r="F168" s="136" t="s">
        <v>243</v>
      </c>
      <c r="G168" s="137" t="s">
        <v>177</v>
      </c>
      <c r="H168" s="138">
        <v>13.528</v>
      </c>
      <c r="I168" s="139"/>
      <c r="J168" s="140">
        <f>ROUND(I168*H168,0)</f>
        <v>0</v>
      </c>
      <c r="K168" s="136" t="s">
        <v>178</v>
      </c>
      <c r="L168" s="32"/>
      <c r="M168" s="141" t="s">
        <v>1</v>
      </c>
      <c r="N168" s="142" t="s">
        <v>42</v>
      </c>
      <c r="P168" s="143">
        <f>O168*H168</f>
        <v>0</v>
      </c>
      <c r="Q168" s="143">
        <v>0</v>
      </c>
      <c r="R168" s="143">
        <f>Q168*H168</f>
        <v>0</v>
      </c>
      <c r="S168" s="143">
        <v>3.5000000000000003E-2</v>
      </c>
      <c r="T168" s="144">
        <f>S168*H168</f>
        <v>0.47348000000000007</v>
      </c>
      <c r="AR168" s="145" t="s">
        <v>91</v>
      </c>
      <c r="AT168" s="145" t="s">
        <v>174</v>
      </c>
      <c r="AU168" s="145" t="s">
        <v>85</v>
      </c>
      <c r="AY168" s="17" t="s">
        <v>172</v>
      </c>
      <c r="BE168" s="146">
        <f>IF(N168="základní",J168,0)</f>
        <v>0</v>
      </c>
      <c r="BF168" s="146">
        <f>IF(N168="snížená",J168,0)</f>
        <v>0</v>
      </c>
      <c r="BG168" s="146">
        <f>IF(N168="zákl. přenesená",J168,0)</f>
        <v>0</v>
      </c>
      <c r="BH168" s="146">
        <f>IF(N168="sníž. přenesená",J168,0)</f>
        <v>0</v>
      </c>
      <c r="BI168" s="146">
        <f>IF(N168="nulová",J168,0)</f>
        <v>0</v>
      </c>
      <c r="BJ168" s="17" t="s">
        <v>8</v>
      </c>
      <c r="BK168" s="146">
        <f>ROUND(I168*H168,0)</f>
        <v>0</v>
      </c>
      <c r="BL168" s="17" t="s">
        <v>91</v>
      </c>
      <c r="BM168" s="145" t="s">
        <v>244</v>
      </c>
    </row>
    <row r="169" spans="2:65" s="12" customFormat="1">
      <c r="B169" s="147"/>
      <c r="D169" s="148" t="s">
        <v>180</v>
      </c>
      <c r="E169" s="149" t="s">
        <v>1</v>
      </c>
      <c r="F169" s="150" t="s">
        <v>245</v>
      </c>
      <c r="H169" s="151">
        <v>12.89</v>
      </c>
      <c r="I169" s="152"/>
      <c r="L169" s="147"/>
      <c r="M169" s="153"/>
      <c r="T169" s="154"/>
      <c r="AT169" s="149" t="s">
        <v>180</v>
      </c>
      <c r="AU169" s="149" t="s">
        <v>85</v>
      </c>
      <c r="AV169" s="12" t="s">
        <v>85</v>
      </c>
      <c r="AW169" s="12" t="s">
        <v>33</v>
      </c>
      <c r="AX169" s="12" t="s">
        <v>77</v>
      </c>
      <c r="AY169" s="149" t="s">
        <v>172</v>
      </c>
    </row>
    <row r="170" spans="2:65" s="12" customFormat="1">
      <c r="B170" s="147"/>
      <c r="D170" s="148" t="s">
        <v>180</v>
      </c>
      <c r="E170" s="149" t="s">
        <v>1</v>
      </c>
      <c r="F170" s="150" t="s">
        <v>246</v>
      </c>
      <c r="H170" s="151">
        <v>0.63800000000000001</v>
      </c>
      <c r="I170" s="152"/>
      <c r="L170" s="147"/>
      <c r="M170" s="153"/>
      <c r="T170" s="154"/>
      <c r="AT170" s="149" t="s">
        <v>180</v>
      </c>
      <c r="AU170" s="149" t="s">
        <v>85</v>
      </c>
      <c r="AV170" s="12" t="s">
        <v>85</v>
      </c>
      <c r="AW170" s="12" t="s">
        <v>33</v>
      </c>
      <c r="AX170" s="12" t="s">
        <v>77</v>
      </c>
      <c r="AY170" s="149" t="s">
        <v>172</v>
      </c>
    </row>
    <row r="171" spans="2:65" s="13" customFormat="1">
      <c r="B171" s="155"/>
      <c r="D171" s="148" t="s">
        <v>180</v>
      </c>
      <c r="E171" s="156" t="s">
        <v>1</v>
      </c>
      <c r="F171" s="157" t="s">
        <v>188</v>
      </c>
      <c r="H171" s="158">
        <v>13.528</v>
      </c>
      <c r="I171" s="159"/>
      <c r="L171" s="155"/>
      <c r="M171" s="160"/>
      <c r="T171" s="161"/>
      <c r="AT171" s="156" t="s">
        <v>180</v>
      </c>
      <c r="AU171" s="156" t="s">
        <v>85</v>
      </c>
      <c r="AV171" s="13" t="s">
        <v>88</v>
      </c>
      <c r="AW171" s="13" t="s">
        <v>33</v>
      </c>
      <c r="AX171" s="13" t="s">
        <v>8</v>
      </c>
      <c r="AY171" s="156" t="s">
        <v>172</v>
      </c>
    </row>
    <row r="172" spans="2:65" s="1" customFormat="1" ht="24.2" customHeight="1">
      <c r="B172" s="133"/>
      <c r="C172" s="134" t="s">
        <v>247</v>
      </c>
      <c r="D172" s="134" t="s">
        <v>174</v>
      </c>
      <c r="E172" s="135" t="s">
        <v>248</v>
      </c>
      <c r="F172" s="136" t="s">
        <v>249</v>
      </c>
      <c r="G172" s="137" t="s">
        <v>177</v>
      </c>
      <c r="H172" s="138">
        <v>4.3680000000000003</v>
      </c>
      <c r="I172" s="139"/>
      <c r="J172" s="140">
        <f>ROUND(I172*H172,0)</f>
        <v>0</v>
      </c>
      <c r="K172" s="136" t="s">
        <v>178</v>
      </c>
      <c r="L172" s="32"/>
      <c r="M172" s="141" t="s">
        <v>1</v>
      </c>
      <c r="N172" s="142" t="s">
        <v>42</v>
      </c>
      <c r="P172" s="143">
        <f>O172*H172</f>
        <v>0</v>
      </c>
      <c r="Q172" s="143">
        <v>0</v>
      </c>
      <c r="R172" s="143">
        <f>Q172*H172</f>
        <v>0</v>
      </c>
      <c r="S172" s="143">
        <v>5.3999999999999999E-2</v>
      </c>
      <c r="T172" s="144">
        <f>S172*H172</f>
        <v>0.23587200000000003</v>
      </c>
      <c r="AR172" s="145" t="s">
        <v>91</v>
      </c>
      <c r="AT172" s="145" t="s">
        <v>174</v>
      </c>
      <c r="AU172" s="145" t="s">
        <v>85</v>
      </c>
      <c r="AY172" s="17" t="s">
        <v>172</v>
      </c>
      <c r="BE172" s="146">
        <f>IF(N172="základní",J172,0)</f>
        <v>0</v>
      </c>
      <c r="BF172" s="146">
        <f>IF(N172="snížená",J172,0)</f>
        <v>0</v>
      </c>
      <c r="BG172" s="146">
        <f>IF(N172="zákl. přenesená",J172,0)</f>
        <v>0</v>
      </c>
      <c r="BH172" s="146">
        <f>IF(N172="sníž. přenesená",J172,0)</f>
        <v>0</v>
      </c>
      <c r="BI172" s="146">
        <f>IF(N172="nulová",J172,0)</f>
        <v>0</v>
      </c>
      <c r="BJ172" s="17" t="s">
        <v>8</v>
      </c>
      <c r="BK172" s="146">
        <f>ROUND(I172*H172,0)</f>
        <v>0</v>
      </c>
      <c r="BL172" s="17" t="s">
        <v>91</v>
      </c>
      <c r="BM172" s="145" t="s">
        <v>250</v>
      </c>
    </row>
    <row r="173" spans="2:65" s="12" customFormat="1">
      <c r="B173" s="147"/>
      <c r="D173" s="148" t="s">
        <v>180</v>
      </c>
      <c r="E173" s="149" t="s">
        <v>1</v>
      </c>
      <c r="F173" s="150" t="s">
        <v>251</v>
      </c>
      <c r="H173" s="151">
        <v>4.3680000000000003</v>
      </c>
      <c r="I173" s="152"/>
      <c r="L173" s="147"/>
      <c r="M173" s="153"/>
      <c r="T173" s="154"/>
      <c r="AT173" s="149" t="s">
        <v>180</v>
      </c>
      <c r="AU173" s="149" t="s">
        <v>85</v>
      </c>
      <c r="AV173" s="12" t="s">
        <v>85</v>
      </c>
      <c r="AW173" s="12" t="s">
        <v>33</v>
      </c>
      <c r="AX173" s="12" t="s">
        <v>8</v>
      </c>
      <c r="AY173" s="149" t="s">
        <v>172</v>
      </c>
    </row>
    <row r="174" spans="2:65" s="1" customFormat="1" ht="24.2" customHeight="1">
      <c r="B174" s="133"/>
      <c r="C174" s="134" t="s">
        <v>252</v>
      </c>
      <c r="D174" s="134" t="s">
        <v>174</v>
      </c>
      <c r="E174" s="135" t="s">
        <v>253</v>
      </c>
      <c r="F174" s="136" t="s">
        <v>254</v>
      </c>
      <c r="G174" s="137" t="s">
        <v>177</v>
      </c>
      <c r="H174" s="138">
        <v>8.8030000000000008</v>
      </c>
      <c r="I174" s="139"/>
      <c r="J174" s="140">
        <f>ROUND(I174*H174,0)</f>
        <v>0</v>
      </c>
      <c r="K174" s="136" t="s">
        <v>178</v>
      </c>
      <c r="L174" s="32"/>
      <c r="M174" s="141" t="s">
        <v>1</v>
      </c>
      <c r="N174" s="142" t="s">
        <v>42</v>
      </c>
      <c r="P174" s="143">
        <f>O174*H174</f>
        <v>0</v>
      </c>
      <c r="Q174" s="143">
        <v>0</v>
      </c>
      <c r="R174" s="143">
        <f>Q174*H174</f>
        <v>0</v>
      </c>
      <c r="S174" s="143">
        <v>4.7E-2</v>
      </c>
      <c r="T174" s="144">
        <f>S174*H174</f>
        <v>0.41374100000000003</v>
      </c>
      <c r="AR174" s="145" t="s">
        <v>91</v>
      </c>
      <c r="AT174" s="145" t="s">
        <v>174</v>
      </c>
      <c r="AU174" s="145" t="s">
        <v>85</v>
      </c>
      <c r="AY174" s="17" t="s">
        <v>172</v>
      </c>
      <c r="BE174" s="146">
        <f>IF(N174="základní",J174,0)</f>
        <v>0</v>
      </c>
      <c r="BF174" s="146">
        <f>IF(N174="snížená",J174,0)</f>
        <v>0</v>
      </c>
      <c r="BG174" s="146">
        <f>IF(N174="zákl. přenesená",J174,0)</f>
        <v>0</v>
      </c>
      <c r="BH174" s="146">
        <f>IF(N174="sníž. přenesená",J174,0)</f>
        <v>0</v>
      </c>
      <c r="BI174" s="146">
        <f>IF(N174="nulová",J174,0)</f>
        <v>0</v>
      </c>
      <c r="BJ174" s="17" t="s">
        <v>8</v>
      </c>
      <c r="BK174" s="146">
        <f>ROUND(I174*H174,0)</f>
        <v>0</v>
      </c>
      <c r="BL174" s="17" t="s">
        <v>91</v>
      </c>
      <c r="BM174" s="145" t="s">
        <v>255</v>
      </c>
    </row>
    <row r="175" spans="2:65" s="12" customFormat="1">
      <c r="B175" s="147"/>
      <c r="D175" s="148" t="s">
        <v>180</v>
      </c>
      <c r="E175" s="149" t="s">
        <v>1</v>
      </c>
      <c r="F175" s="150" t="s">
        <v>256</v>
      </c>
      <c r="H175" s="151">
        <v>8.8030000000000008</v>
      </c>
      <c r="I175" s="152"/>
      <c r="L175" s="147"/>
      <c r="M175" s="153"/>
      <c r="T175" s="154"/>
      <c r="AT175" s="149" t="s">
        <v>180</v>
      </c>
      <c r="AU175" s="149" t="s">
        <v>85</v>
      </c>
      <c r="AV175" s="12" t="s">
        <v>85</v>
      </c>
      <c r="AW175" s="12" t="s">
        <v>33</v>
      </c>
      <c r="AX175" s="12" t="s">
        <v>8</v>
      </c>
      <c r="AY175" s="149" t="s">
        <v>172</v>
      </c>
    </row>
    <row r="176" spans="2:65" s="1" customFormat="1" ht="21.75" customHeight="1">
      <c r="B176" s="133"/>
      <c r="C176" s="134" t="s">
        <v>257</v>
      </c>
      <c r="D176" s="134" t="s">
        <v>174</v>
      </c>
      <c r="E176" s="135" t="s">
        <v>258</v>
      </c>
      <c r="F176" s="136" t="s">
        <v>259</v>
      </c>
      <c r="G176" s="137" t="s">
        <v>177</v>
      </c>
      <c r="H176" s="138">
        <v>5.1219999999999999</v>
      </c>
      <c r="I176" s="139"/>
      <c r="J176" s="140">
        <f>ROUND(I176*H176,0)</f>
        <v>0</v>
      </c>
      <c r="K176" s="136" t="s">
        <v>178</v>
      </c>
      <c r="L176" s="32"/>
      <c r="M176" s="141" t="s">
        <v>1</v>
      </c>
      <c r="N176" s="142" t="s">
        <v>42</v>
      </c>
      <c r="P176" s="143">
        <f>O176*H176</f>
        <v>0</v>
      </c>
      <c r="Q176" s="143">
        <v>0</v>
      </c>
      <c r="R176" s="143">
        <f>Q176*H176</f>
        <v>0</v>
      </c>
      <c r="S176" s="143">
        <v>7.5999999999999998E-2</v>
      </c>
      <c r="T176" s="144">
        <f>S176*H176</f>
        <v>0.38927200000000001</v>
      </c>
      <c r="AR176" s="145" t="s">
        <v>91</v>
      </c>
      <c r="AT176" s="145" t="s">
        <v>174</v>
      </c>
      <c r="AU176" s="145" t="s">
        <v>85</v>
      </c>
      <c r="AY176" s="17" t="s">
        <v>172</v>
      </c>
      <c r="BE176" s="146">
        <f>IF(N176="základní",J176,0)</f>
        <v>0</v>
      </c>
      <c r="BF176" s="146">
        <f>IF(N176="snížená",J176,0)</f>
        <v>0</v>
      </c>
      <c r="BG176" s="146">
        <f>IF(N176="zákl. přenesená",J176,0)</f>
        <v>0</v>
      </c>
      <c r="BH176" s="146">
        <f>IF(N176="sníž. přenesená",J176,0)</f>
        <v>0</v>
      </c>
      <c r="BI176" s="146">
        <f>IF(N176="nulová",J176,0)</f>
        <v>0</v>
      </c>
      <c r="BJ176" s="17" t="s">
        <v>8</v>
      </c>
      <c r="BK176" s="146">
        <f>ROUND(I176*H176,0)</f>
        <v>0</v>
      </c>
      <c r="BL176" s="17" t="s">
        <v>91</v>
      </c>
      <c r="BM176" s="145" t="s">
        <v>260</v>
      </c>
    </row>
    <row r="177" spans="2:65" s="12" customFormat="1">
      <c r="B177" s="147"/>
      <c r="D177" s="148" t="s">
        <v>180</v>
      </c>
      <c r="E177" s="149" t="s">
        <v>1</v>
      </c>
      <c r="F177" s="150" t="s">
        <v>261</v>
      </c>
      <c r="H177" s="151">
        <v>1.5760000000000001</v>
      </c>
      <c r="I177" s="152"/>
      <c r="L177" s="147"/>
      <c r="M177" s="153"/>
      <c r="T177" s="154"/>
      <c r="AT177" s="149" t="s">
        <v>180</v>
      </c>
      <c r="AU177" s="149" t="s">
        <v>85</v>
      </c>
      <c r="AV177" s="12" t="s">
        <v>85</v>
      </c>
      <c r="AW177" s="12" t="s">
        <v>33</v>
      </c>
      <c r="AX177" s="12" t="s">
        <v>77</v>
      </c>
      <c r="AY177" s="149" t="s">
        <v>172</v>
      </c>
    </row>
    <row r="178" spans="2:65" s="12" customFormat="1">
      <c r="B178" s="147"/>
      <c r="D178" s="148" t="s">
        <v>180</v>
      </c>
      <c r="E178" s="149" t="s">
        <v>1</v>
      </c>
      <c r="F178" s="150" t="s">
        <v>262</v>
      </c>
      <c r="H178" s="151">
        <v>3.5459999999999998</v>
      </c>
      <c r="I178" s="152"/>
      <c r="L178" s="147"/>
      <c r="M178" s="153"/>
      <c r="T178" s="154"/>
      <c r="AT178" s="149" t="s">
        <v>180</v>
      </c>
      <c r="AU178" s="149" t="s">
        <v>85</v>
      </c>
      <c r="AV178" s="12" t="s">
        <v>85</v>
      </c>
      <c r="AW178" s="12" t="s">
        <v>33</v>
      </c>
      <c r="AX178" s="12" t="s">
        <v>77</v>
      </c>
      <c r="AY178" s="149" t="s">
        <v>172</v>
      </c>
    </row>
    <row r="179" spans="2:65" s="13" customFormat="1">
      <c r="B179" s="155"/>
      <c r="D179" s="148" t="s">
        <v>180</v>
      </c>
      <c r="E179" s="156" t="s">
        <v>1</v>
      </c>
      <c r="F179" s="157" t="s">
        <v>188</v>
      </c>
      <c r="H179" s="158">
        <v>5.1219999999999999</v>
      </c>
      <c r="I179" s="159"/>
      <c r="L179" s="155"/>
      <c r="M179" s="160"/>
      <c r="T179" s="161"/>
      <c r="AT179" s="156" t="s">
        <v>180</v>
      </c>
      <c r="AU179" s="156" t="s">
        <v>85</v>
      </c>
      <c r="AV179" s="13" t="s">
        <v>88</v>
      </c>
      <c r="AW179" s="13" t="s">
        <v>33</v>
      </c>
      <c r="AX179" s="13" t="s">
        <v>8</v>
      </c>
      <c r="AY179" s="156" t="s">
        <v>172</v>
      </c>
    </row>
    <row r="180" spans="2:65" s="1" customFormat="1" ht="24.2" customHeight="1">
      <c r="B180" s="133"/>
      <c r="C180" s="134" t="s">
        <v>263</v>
      </c>
      <c r="D180" s="134" t="s">
        <v>174</v>
      </c>
      <c r="E180" s="135" t="s">
        <v>264</v>
      </c>
      <c r="F180" s="136" t="s">
        <v>265</v>
      </c>
      <c r="G180" s="137" t="s">
        <v>177</v>
      </c>
      <c r="H180" s="138">
        <v>0.996</v>
      </c>
      <c r="I180" s="139"/>
      <c r="J180" s="140">
        <f>ROUND(I180*H180,0)</f>
        <v>0</v>
      </c>
      <c r="K180" s="136" t="s">
        <v>178</v>
      </c>
      <c r="L180" s="32"/>
      <c r="M180" s="141" t="s">
        <v>1</v>
      </c>
      <c r="N180" s="142" t="s">
        <v>42</v>
      </c>
      <c r="P180" s="143">
        <f>O180*H180</f>
        <v>0</v>
      </c>
      <c r="Q180" s="143">
        <v>0</v>
      </c>
      <c r="R180" s="143">
        <f>Q180*H180</f>
        <v>0</v>
      </c>
      <c r="S180" s="143">
        <v>0.27</v>
      </c>
      <c r="T180" s="144">
        <f>S180*H180</f>
        <v>0.26891999999999999</v>
      </c>
      <c r="AR180" s="145" t="s">
        <v>91</v>
      </c>
      <c r="AT180" s="145" t="s">
        <v>174</v>
      </c>
      <c r="AU180" s="145" t="s">
        <v>85</v>
      </c>
      <c r="AY180" s="17" t="s">
        <v>172</v>
      </c>
      <c r="BE180" s="146">
        <f>IF(N180="základní",J180,0)</f>
        <v>0</v>
      </c>
      <c r="BF180" s="146">
        <f>IF(N180="snížená",J180,0)</f>
        <v>0</v>
      </c>
      <c r="BG180" s="146">
        <f>IF(N180="zákl. přenesená",J180,0)</f>
        <v>0</v>
      </c>
      <c r="BH180" s="146">
        <f>IF(N180="sníž. přenesená",J180,0)</f>
        <v>0</v>
      </c>
      <c r="BI180" s="146">
        <f>IF(N180="nulová",J180,0)</f>
        <v>0</v>
      </c>
      <c r="BJ180" s="17" t="s">
        <v>8</v>
      </c>
      <c r="BK180" s="146">
        <f>ROUND(I180*H180,0)</f>
        <v>0</v>
      </c>
      <c r="BL180" s="17" t="s">
        <v>91</v>
      </c>
      <c r="BM180" s="145" t="s">
        <v>266</v>
      </c>
    </row>
    <row r="181" spans="2:65" s="12" customFormat="1">
      <c r="B181" s="147"/>
      <c r="D181" s="148" t="s">
        <v>180</v>
      </c>
      <c r="E181" s="149" t="s">
        <v>1</v>
      </c>
      <c r="F181" s="150" t="s">
        <v>267</v>
      </c>
      <c r="H181" s="151">
        <v>0.996</v>
      </c>
      <c r="I181" s="152"/>
      <c r="L181" s="147"/>
      <c r="M181" s="153"/>
      <c r="T181" s="154"/>
      <c r="AT181" s="149" t="s">
        <v>180</v>
      </c>
      <c r="AU181" s="149" t="s">
        <v>85</v>
      </c>
      <c r="AV181" s="12" t="s">
        <v>85</v>
      </c>
      <c r="AW181" s="12" t="s">
        <v>33</v>
      </c>
      <c r="AX181" s="12" t="s">
        <v>8</v>
      </c>
      <c r="AY181" s="149" t="s">
        <v>172</v>
      </c>
    </row>
    <row r="182" spans="2:65" s="1" customFormat="1" ht="24.2" customHeight="1">
      <c r="B182" s="133"/>
      <c r="C182" s="134" t="s">
        <v>268</v>
      </c>
      <c r="D182" s="134" t="s">
        <v>174</v>
      </c>
      <c r="E182" s="135" t="s">
        <v>269</v>
      </c>
      <c r="F182" s="136" t="s">
        <v>270</v>
      </c>
      <c r="G182" s="137" t="s">
        <v>177</v>
      </c>
      <c r="H182" s="138">
        <v>2.3260000000000001</v>
      </c>
      <c r="I182" s="139"/>
      <c r="J182" s="140">
        <f>ROUND(I182*H182,0)</f>
        <v>0</v>
      </c>
      <c r="K182" s="136" t="s">
        <v>178</v>
      </c>
      <c r="L182" s="32"/>
      <c r="M182" s="141" t="s">
        <v>1</v>
      </c>
      <c r="N182" s="142" t="s">
        <v>42</v>
      </c>
      <c r="P182" s="143">
        <f>O182*H182</f>
        <v>0</v>
      </c>
      <c r="Q182" s="143">
        <v>0</v>
      </c>
      <c r="R182" s="143">
        <f>Q182*H182</f>
        <v>0</v>
      </c>
      <c r="S182" s="143">
        <v>0.18</v>
      </c>
      <c r="T182" s="144">
        <f>S182*H182</f>
        <v>0.41868</v>
      </c>
      <c r="AR182" s="145" t="s">
        <v>91</v>
      </c>
      <c r="AT182" s="145" t="s">
        <v>174</v>
      </c>
      <c r="AU182" s="145" t="s">
        <v>85</v>
      </c>
      <c r="AY182" s="17" t="s">
        <v>172</v>
      </c>
      <c r="BE182" s="146">
        <f>IF(N182="základní",J182,0)</f>
        <v>0</v>
      </c>
      <c r="BF182" s="146">
        <f>IF(N182="snížená",J182,0)</f>
        <v>0</v>
      </c>
      <c r="BG182" s="146">
        <f>IF(N182="zákl. přenesená",J182,0)</f>
        <v>0</v>
      </c>
      <c r="BH182" s="146">
        <f>IF(N182="sníž. přenesená",J182,0)</f>
        <v>0</v>
      </c>
      <c r="BI182" s="146">
        <f>IF(N182="nulová",J182,0)</f>
        <v>0</v>
      </c>
      <c r="BJ182" s="17" t="s">
        <v>8</v>
      </c>
      <c r="BK182" s="146">
        <f>ROUND(I182*H182,0)</f>
        <v>0</v>
      </c>
      <c r="BL182" s="17" t="s">
        <v>91</v>
      </c>
      <c r="BM182" s="145" t="s">
        <v>271</v>
      </c>
    </row>
    <row r="183" spans="2:65" s="12" customFormat="1">
      <c r="B183" s="147"/>
      <c r="D183" s="148" t="s">
        <v>180</v>
      </c>
      <c r="E183" s="149" t="s">
        <v>1</v>
      </c>
      <c r="F183" s="150" t="s">
        <v>272</v>
      </c>
      <c r="H183" s="151">
        <v>2.3260000000000001</v>
      </c>
      <c r="I183" s="152"/>
      <c r="L183" s="147"/>
      <c r="M183" s="153"/>
      <c r="T183" s="154"/>
      <c r="AT183" s="149" t="s">
        <v>180</v>
      </c>
      <c r="AU183" s="149" t="s">
        <v>85</v>
      </c>
      <c r="AV183" s="12" t="s">
        <v>85</v>
      </c>
      <c r="AW183" s="12" t="s">
        <v>33</v>
      </c>
      <c r="AX183" s="12" t="s">
        <v>8</v>
      </c>
      <c r="AY183" s="149" t="s">
        <v>172</v>
      </c>
    </row>
    <row r="184" spans="2:65" s="1" customFormat="1" ht="24.2" customHeight="1">
      <c r="B184" s="133"/>
      <c r="C184" s="134" t="s">
        <v>273</v>
      </c>
      <c r="D184" s="134" t="s">
        <v>174</v>
      </c>
      <c r="E184" s="135" t="s">
        <v>274</v>
      </c>
      <c r="F184" s="136" t="s">
        <v>275</v>
      </c>
      <c r="G184" s="137" t="s">
        <v>276</v>
      </c>
      <c r="H184" s="138">
        <v>6.7000000000000004E-2</v>
      </c>
      <c r="I184" s="139"/>
      <c r="J184" s="140">
        <f>ROUND(I184*H184,0)</f>
        <v>0</v>
      </c>
      <c r="K184" s="136" t="s">
        <v>178</v>
      </c>
      <c r="L184" s="32"/>
      <c r="M184" s="141" t="s">
        <v>1</v>
      </c>
      <c r="N184" s="142" t="s">
        <v>42</v>
      </c>
      <c r="P184" s="143">
        <f>O184*H184</f>
        <v>0</v>
      </c>
      <c r="Q184" s="143">
        <v>0</v>
      </c>
      <c r="R184" s="143">
        <f>Q184*H184</f>
        <v>0</v>
      </c>
      <c r="S184" s="143">
        <v>1.8</v>
      </c>
      <c r="T184" s="144">
        <f>S184*H184</f>
        <v>0.12060000000000001</v>
      </c>
      <c r="AR184" s="145" t="s">
        <v>91</v>
      </c>
      <c r="AT184" s="145" t="s">
        <v>174</v>
      </c>
      <c r="AU184" s="145" t="s">
        <v>85</v>
      </c>
      <c r="AY184" s="17" t="s">
        <v>172</v>
      </c>
      <c r="BE184" s="146">
        <f>IF(N184="základní",J184,0)</f>
        <v>0</v>
      </c>
      <c r="BF184" s="146">
        <f>IF(N184="snížená",J184,0)</f>
        <v>0</v>
      </c>
      <c r="BG184" s="146">
        <f>IF(N184="zákl. přenesená",J184,0)</f>
        <v>0</v>
      </c>
      <c r="BH184" s="146">
        <f>IF(N184="sníž. přenesená",J184,0)</f>
        <v>0</v>
      </c>
      <c r="BI184" s="146">
        <f>IF(N184="nulová",J184,0)</f>
        <v>0</v>
      </c>
      <c r="BJ184" s="17" t="s">
        <v>8</v>
      </c>
      <c r="BK184" s="146">
        <f>ROUND(I184*H184,0)</f>
        <v>0</v>
      </c>
      <c r="BL184" s="17" t="s">
        <v>91</v>
      </c>
      <c r="BM184" s="145" t="s">
        <v>277</v>
      </c>
    </row>
    <row r="185" spans="2:65" s="12" customFormat="1">
      <c r="B185" s="147"/>
      <c r="D185" s="148" t="s">
        <v>180</v>
      </c>
      <c r="E185" s="149" t="s">
        <v>1</v>
      </c>
      <c r="F185" s="150" t="s">
        <v>278</v>
      </c>
      <c r="H185" s="151">
        <v>6.7000000000000004E-2</v>
      </c>
      <c r="I185" s="152"/>
      <c r="L185" s="147"/>
      <c r="M185" s="153"/>
      <c r="T185" s="154"/>
      <c r="AT185" s="149" t="s">
        <v>180</v>
      </c>
      <c r="AU185" s="149" t="s">
        <v>85</v>
      </c>
      <c r="AV185" s="12" t="s">
        <v>85</v>
      </c>
      <c r="AW185" s="12" t="s">
        <v>33</v>
      </c>
      <c r="AX185" s="12" t="s">
        <v>8</v>
      </c>
      <c r="AY185" s="149" t="s">
        <v>172</v>
      </c>
    </row>
    <row r="186" spans="2:65" s="1" customFormat="1" ht="24.2" customHeight="1">
      <c r="B186" s="133"/>
      <c r="C186" s="134" t="s">
        <v>7</v>
      </c>
      <c r="D186" s="134" t="s">
        <v>174</v>
      </c>
      <c r="E186" s="135" t="s">
        <v>279</v>
      </c>
      <c r="F186" s="136" t="s">
        <v>280</v>
      </c>
      <c r="G186" s="137" t="s">
        <v>202</v>
      </c>
      <c r="H186" s="138">
        <v>0.4</v>
      </c>
      <c r="I186" s="139"/>
      <c r="J186" s="140">
        <f>ROUND(I186*H186,0)</f>
        <v>0</v>
      </c>
      <c r="K186" s="136" t="s">
        <v>178</v>
      </c>
      <c r="L186" s="32"/>
      <c r="M186" s="141" t="s">
        <v>1</v>
      </c>
      <c r="N186" s="142" t="s">
        <v>42</v>
      </c>
      <c r="P186" s="143">
        <f>O186*H186</f>
        <v>0</v>
      </c>
      <c r="Q186" s="143">
        <v>7.5799999999999999E-4</v>
      </c>
      <c r="R186" s="143">
        <f>Q186*H186</f>
        <v>3.032E-4</v>
      </c>
      <c r="S186" s="143">
        <v>2.0999999999999999E-3</v>
      </c>
      <c r="T186" s="144">
        <f>S186*H186</f>
        <v>8.4000000000000003E-4</v>
      </c>
      <c r="AR186" s="145" t="s">
        <v>91</v>
      </c>
      <c r="AT186" s="145" t="s">
        <v>174</v>
      </c>
      <c r="AU186" s="145" t="s">
        <v>85</v>
      </c>
      <c r="AY186" s="17" t="s">
        <v>172</v>
      </c>
      <c r="BE186" s="146">
        <f>IF(N186="základní",J186,0)</f>
        <v>0</v>
      </c>
      <c r="BF186" s="146">
        <f>IF(N186="snížená",J186,0)</f>
        <v>0</v>
      </c>
      <c r="BG186" s="146">
        <f>IF(N186="zákl. přenesená",J186,0)</f>
        <v>0</v>
      </c>
      <c r="BH186" s="146">
        <f>IF(N186="sníž. přenesená",J186,0)</f>
        <v>0</v>
      </c>
      <c r="BI186" s="146">
        <f>IF(N186="nulová",J186,0)</f>
        <v>0</v>
      </c>
      <c r="BJ186" s="17" t="s">
        <v>8</v>
      </c>
      <c r="BK186" s="146">
        <f>ROUND(I186*H186,0)</f>
        <v>0</v>
      </c>
      <c r="BL186" s="17" t="s">
        <v>91</v>
      </c>
      <c r="BM186" s="145" t="s">
        <v>281</v>
      </c>
    </row>
    <row r="187" spans="2:65" s="12" customFormat="1">
      <c r="B187" s="147"/>
      <c r="D187" s="148" t="s">
        <v>180</v>
      </c>
      <c r="E187" s="149" t="s">
        <v>1</v>
      </c>
      <c r="F187" s="150" t="s">
        <v>282</v>
      </c>
      <c r="H187" s="151">
        <v>0.4</v>
      </c>
      <c r="I187" s="152"/>
      <c r="L187" s="147"/>
      <c r="M187" s="153"/>
      <c r="T187" s="154"/>
      <c r="AT187" s="149" t="s">
        <v>180</v>
      </c>
      <c r="AU187" s="149" t="s">
        <v>85</v>
      </c>
      <c r="AV187" s="12" t="s">
        <v>85</v>
      </c>
      <c r="AW187" s="12" t="s">
        <v>33</v>
      </c>
      <c r="AX187" s="12" t="s">
        <v>8</v>
      </c>
      <c r="AY187" s="149" t="s">
        <v>172</v>
      </c>
    </row>
    <row r="188" spans="2:65" s="1" customFormat="1" ht="24.2" customHeight="1">
      <c r="B188" s="133"/>
      <c r="C188" s="134" t="s">
        <v>283</v>
      </c>
      <c r="D188" s="134" t="s">
        <v>174</v>
      </c>
      <c r="E188" s="135" t="s">
        <v>284</v>
      </c>
      <c r="F188" s="136" t="s">
        <v>285</v>
      </c>
      <c r="G188" s="137" t="s">
        <v>202</v>
      </c>
      <c r="H188" s="138">
        <v>0.4</v>
      </c>
      <c r="I188" s="139"/>
      <c r="J188" s="140">
        <f>ROUND(I188*H188,0)</f>
        <v>0</v>
      </c>
      <c r="K188" s="136" t="s">
        <v>178</v>
      </c>
      <c r="L188" s="32"/>
      <c r="M188" s="141" t="s">
        <v>1</v>
      </c>
      <c r="N188" s="142" t="s">
        <v>42</v>
      </c>
      <c r="P188" s="143">
        <f>O188*H188</f>
        <v>0</v>
      </c>
      <c r="Q188" s="143">
        <v>1.127E-3</v>
      </c>
      <c r="R188" s="143">
        <f>Q188*H188</f>
        <v>4.5080000000000001E-4</v>
      </c>
      <c r="S188" s="143">
        <v>1.0999999999999999E-2</v>
      </c>
      <c r="T188" s="144">
        <f>S188*H188</f>
        <v>4.4000000000000003E-3</v>
      </c>
      <c r="AR188" s="145" t="s">
        <v>91</v>
      </c>
      <c r="AT188" s="145" t="s">
        <v>174</v>
      </c>
      <c r="AU188" s="145" t="s">
        <v>85</v>
      </c>
      <c r="AY188" s="17" t="s">
        <v>172</v>
      </c>
      <c r="BE188" s="146">
        <f>IF(N188="základní",J188,0)</f>
        <v>0</v>
      </c>
      <c r="BF188" s="146">
        <f>IF(N188="snížená",J188,0)</f>
        <v>0</v>
      </c>
      <c r="BG188" s="146">
        <f>IF(N188="zákl. přenesená",J188,0)</f>
        <v>0</v>
      </c>
      <c r="BH188" s="146">
        <f>IF(N188="sníž. přenesená",J188,0)</f>
        <v>0</v>
      </c>
      <c r="BI188" s="146">
        <f>IF(N188="nulová",J188,0)</f>
        <v>0</v>
      </c>
      <c r="BJ188" s="17" t="s">
        <v>8</v>
      </c>
      <c r="BK188" s="146">
        <f>ROUND(I188*H188,0)</f>
        <v>0</v>
      </c>
      <c r="BL188" s="17" t="s">
        <v>91</v>
      </c>
      <c r="BM188" s="145" t="s">
        <v>286</v>
      </c>
    </row>
    <row r="189" spans="2:65" s="12" customFormat="1">
      <c r="B189" s="147"/>
      <c r="D189" s="148" t="s">
        <v>180</v>
      </c>
      <c r="E189" s="149" t="s">
        <v>1</v>
      </c>
      <c r="F189" s="150" t="s">
        <v>287</v>
      </c>
      <c r="H189" s="151">
        <v>0.4</v>
      </c>
      <c r="I189" s="152"/>
      <c r="L189" s="147"/>
      <c r="M189" s="153"/>
      <c r="T189" s="154"/>
      <c r="AT189" s="149" t="s">
        <v>180</v>
      </c>
      <c r="AU189" s="149" t="s">
        <v>85</v>
      </c>
      <c r="AV189" s="12" t="s">
        <v>85</v>
      </c>
      <c r="AW189" s="12" t="s">
        <v>33</v>
      </c>
      <c r="AX189" s="12" t="s">
        <v>8</v>
      </c>
      <c r="AY189" s="149" t="s">
        <v>172</v>
      </c>
    </row>
    <row r="190" spans="2:65" s="1" customFormat="1" ht="24.2" customHeight="1">
      <c r="B190" s="133"/>
      <c r="C190" s="134" t="s">
        <v>288</v>
      </c>
      <c r="D190" s="134" t="s">
        <v>174</v>
      </c>
      <c r="E190" s="135" t="s">
        <v>289</v>
      </c>
      <c r="F190" s="136" t="s">
        <v>290</v>
      </c>
      <c r="G190" s="137" t="s">
        <v>202</v>
      </c>
      <c r="H190" s="138">
        <v>0.6</v>
      </c>
      <c r="I190" s="139"/>
      <c r="J190" s="140">
        <f>ROUND(I190*H190,0)</f>
        <v>0</v>
      </c>
      <c r="K190" s="136" t="s">
        <v>178</v>
      </c>
      <c r="L190" s="32"/>
      <c r="M190" s="141" t="s">
        <v>1</v>
      </c>
      <c r="N190" s="142" t="s">
        <v>42</v>
      </c>
      <c r="P190" s="143">
        <f>O190*H190</f>
        <v>0</v>
      </c>
      <c r="Q190" s="143">
        <v>2.807E-3</v>
      </c>
      <c r="R190" s="143">
        <f>Q190*H190</f>
        <v>1.6842000000000001E-3</v>
      </c>
      <c r="S190" s="143">
        <v>6.9000000000000006E-2</v>
      </c>
      <c r="T190" s="144">
        <f>S190*H190</f>
        <v>4.1399999999999999E-2</v>
      </c>
      <c r="AR190" s="145" t="s">
        <v>91</v>
      </c>
      <c r="AT190" s="145" t="s">
        <v>174</v>
      </c>
      <c r="AU190" s="145" t="s">
        <v>85</v>
      </c>
      <c r="AY190" s="17" t="s">
        <v>172</v>
      </c>
      <c r="BE190" s="146">
        <f>IF(N190="základní",J190,0)</f>
        <v>0</v>
      </c>
      <c r="BF190" s="146">
        <f>IF(N190="snížená",J190,0)</f>
        <v>0</v>
      </c>
      <c r="BG190" s="146">
        <f>IF(N190="zákl. přenesená",J190,0)</f>
        <v>0</v>
      </c>
      <c r="BH190" s="146">
        <f>IF(N190="sníž. přenesená",J190,0)</f>
        <v>0</v>
      </c>
      <c r="BI190" s="146">
        <f>IF(N190="nulová",J190,0)</f>
        <v>0</v>
      </c>
      <c r="BJ190" s="17" t="s">
        <v>8</v>
      </c>
      <c r="BK190" s="146">
        <f>ROUND(I190*H190,0)</f>
        <v>0</v>
      </c>
      <c r="BL190" s="17" t="s">
        <v>91</v>
      </c>
      <c r="BM190" s="145" t="s">
        <v>291</v>
      </c>
    </row>
    <row r="191" spans="2:65" s="12" customFormat="1">
      <c r="B191" s="147"/>
      <c r="D191" s="148" t="s">
        <v>180</v>
      </c>
      <c r="E191" s="149" t="s">
        <v>1</v>
      </c>
      <c r="F191" s="150" t="s">
        <v>292</v>
      </c>
      <c r="H191" s="151">
        <v>0.6</v>
      </c>
      <c r="I191" s="152"/>
      <c r="L191" s="147"/>
      <c r="M191" s="153"/>
      <c r="T191" s="154"/>
      <c r="AT191" s="149" t="s">
        <v>180</v>
      </c>
      <c r="AU191" s="149" t="s">
        <v>85</v>
      </c>
      <c r="AV191" s="12" t="s">
        <v>85</v>
      </c>
      <c r="AW191" s="12" t="s">
        <v>33</v>
      </c>
      <c r="AX191" s="12" t="s">
        <v>8</v>
      </c>
      <c r="AY191" s="149" t="s">
        <v>172</v>
      </c>
    </row>
    <row r="192" spans="2:65" s="1" customFormat="1" ht="24.2" customHeight="1">
      <c r="B192" s="133"/>
      <c r="C192" s="134" t="s">
        <v>293</v>
      </c>
      <c r="D192" s="134" t="s">
        <v>174</v>
      </c>
      <c r="E192" s="135" t="s">
        <v>294</v>
      </c>
      <c r="F192" s="136" t="s">
        <v>295</v>
      </c>
      <c r="G192" s="137" t="s">
        <v>177</v>
      </c>
      <c r="H192" s="138">
        <v>30.358000000000001</v>
      </c>
      <c r="I192" s="139"/>
      <c r="J192" s="140">
        <f>ROUND(I192*H192,0)</f>
        <v>0</v>
      </c>
      <c r="K192" s="136" t="s">
        <v>178</v>
      </c>
      <c r="L192" s="32"/>
      <c r="M192" s="141" t="s">
        <v>1</v>
      </c>
      <c r="N192" s="142" t="s">
        <v>42</v>
      </c>
      <c r="P192" s="143">
        <f>O192*H192</f>
        <v>0</v>
      </c>
      <c r="Q192" s="143">
        <v>0</v>
      </c>
      <c r="R192" s="143">
        <f>Q192*H192</f>
        <v>0</v>
      </c>
      <c r="S192" s="143">
        <v>6.8000000000000005E-2</v>
      </c>
      <c r="T192" s="144">
        <f>S192*H192</f>
        <v>2.0643440000000002</v>
      </c>
      <c r="AR192" s="145" t="s">
        <v>91</v>
      </c>
      <c r="AT192" s="145" t="s">
        <v>174</v>
      </c>
      <c r="AU192" s="145" t="s">
        <v>85</v>
      </c>
      <c r="AY192" s="17" t="s">
        <v>172</v>
      </c>
      <c r="BE192" s="146">
        <f>IF(N192="základní",J192,0)</f>
        <v>0</v>
      </c>
      <c r="BF192" s="146">
        <f>IF(N192="snížená",J192,0)</f>
        <v>0</v>
      </c>
      <c r="BG192" s="146">
        <f>IF(N192="zákl. přenesená",J192,0)</f>
        <v>0</v>
      </c>
      <c r="BH192" s="146">
        <f>IF(N192="sníž. přenesená",J192,0)</f>
        <v>0</v>
      </c>
      <c r="BI192" s="146">
        <f>IF(N192="nulová",J192,0)</f>
        <v>0</v>
      </c>
      <c r="BJ192" s="17" t="s">
        <v>8</v>
      </c>
      <c r="BK192" s="146">
        <f>ROUND(I192*H192,0)</f>
        <v>0</v>
      </c>
      <c r="BL192" s="17" t="s">
        <v>91</v>
      </c>
      <c r="BM192" s="145" t="s">
        <v>296</v>
      </c>
    </row>
    <row r="193" spans="2:65" s="12" customFormat="1">
      <c r="B193" s="147"/>
      <c r="D193" s="148" t="s">
        <v>180</v>
      </c>
      <c r="E193" s="149" t="s">
        <v>1</v>
      </c>
      <c r="F193" s="150" t="s">
        <v>297</v>
      </c>
      <c r="H193" s="151">
        <v>5.4</v>
      </c>
      <c r="I193" s="152"/>
      <c r="L193" s="147"/>
      <c r="M193" s="153"/>
      <c r="T193" s="154"/>
      <c r="AT193" s="149" t="s">
        <v>180</v>
      </c>
      <c r="AU193" s="149" t="s">
        <v>85</v>
      </c>
      <c r="AV193" s="12" t="s">
        <v>85</v>
      </c>
      <c r="AW193" s="12" t="s">
        <v>33</v>
      </c>
      <c r="AX193" s="12" t="s">
        <v>77</v>
      </c>
      <c r="AY193" s="149" t="s">
        <v>172</v>
      </c>
    </row>
    <row r="194" spans="2:65" s="12" customFormat="1">
      <c r="B194" s="147"/>
      <c r="D194" s="148" t="s">
        <v>180</v>
      </c>
      <c r="E194" s="149" t="s">
        <v>1</v>
      </c>
      <c r="F194" s="150" t="s">
        <v>298</v>
      </c>
      <c r="H194" s="151">
        <v>27.648</v>
      </c>
      <c r="I194" s="152"/>
      <c r="L194" s="147"/>
      <c r="M194" s="153"/>
      <c r="T194" s="154"/>
      <c r="AT194" s="149" t="s">
        <v>180</v>
      </c>
      <c r="AU194" s="149" t="s">
        <v>85</v>
      </c>
      <c r="AV194" s="12" t="s">
        <v>85</v>
      </c>
      <c r="AW194" s="12" t="s">
        <v>33</v>
      </c>
      <c r="AX194" s="12" t="s">
        <v>77</v>
      </c>
      <c r="AY194" s="149" t="s">
        <v>172</v>
      </c>
    </row>
    <row r="195" spans="2:65" s="12" customFormat="1">
      <c r="B195" s="147"/>
      <c r="D195" s="148" t="s">
        <v>180</v>
      </c>
      <c r="E195" s="149" t="s">
        <v>1</v>
      </c>
      <c r="F195" s="150" t="s">
        <v>299</v>
      </c>
      <c r="H195" s="151">
        <v>-1.962</v>
      </c>
      <c r="I195" s="152"/>
      <c r="L195" s="147"/>
      <c r="M195" s="153"/>
      <c r="T195" s="154"/>
      <c r="AT195" s="149" t="s">
        <v>180</v>
      </c>
      <c r="AU195" s="149" t="s">
        <v>85</v>
      </c>
      <c r="AV195" s="12" t="s">
        <v>85</v>
      </c>
      <c r="AW195" s="12" t="s">
        <v>33</v>
      </c>
      <c r="AX195" s="12" t="s">
        <v>77</v>
      </c>
      <c r="AY195" s="149" t="s">
        <v>172</v>
      </c>
    </row>
    <row r="196" spans="2:65" s="12" customFormat="1">
      <c r="B196" s="147"/>
      <c r="D196" s="148" t="s">
        <v>180</v>
      </c>
      <c r="E196" s="149" t="s">
        <v>1</v>
      </c>
      <c r="F196" s="150" t="s">
        <v>300</v>
      </c>
      <c r="H196" s="151">
        <v>-0.72799999999999998</v>
      </c>
      <c r="I196" s="152"/>
      <c r="L196" s="147"/>
      <c r="M196" s="153"/>
      <c r="T196" s="154"/>
      <c r="AT196" s="149" t="s">
        <v>180</v>
      </c>
      <c r="AU196" s="149" t="s">
        <v>85</v>
      </c>
      <c r="AV196" s="12" t="s">
        <v>85</v>
      </c>
      <c r="AW196" s="12" t="s">
        <v>33</v>
      </c>
      <c r="AX196" s="12" t="s">
        <v>77</v>
      </c>
      <c r="AY196" s="149" t="s">
        <v>172</v>
      </c>
    </row>
    <row r="197" spans="2:65" s="13" customFormat="1">
      <c r="B197" s="155"/>
      <c r="D197" s="148" t="s">
        <v>180</v>
      </c>
      <c r="E197" s="156" t="s">
        <v>1</v>
      </c>
      <c r="F197" s="157" t="s">
        <v>188</v>
      </c>
      <c r="H197" s="158">
        <v>30.358000000000001</v>
      </c>
      <c r="I197" s="159"/>
      <c r="L197" s="155"/>
      <c r="M197" s="160"/>
      <c r="T197" s="161"/>
      <c r="AT197" s="156" t="s">
        <v>180</v>
      </c>
      <c r="AU197" s="156" t="s">
        <v>85</v>
      </c>
      <c r="AV197" s="13" t="s">
        <v>88</v>
      </c>
      <c r="AW197" s="13" t="s">
        <v>33</v>
      </c>
      <c r="AX197" s="13" t="s">
        <v>8</v>
      </c>
      <c r="AY197" s="156" t="s">
        <v>172</v>
      </c>
    </row>
    <row r="198" spans="2:65" s="11" customFormat="1" ht="22.9" customHeight="1">
      <c r="B198" s="121"/>
      <c r="D198" s="122" t="s">
        <v>76</v>
      </c>
      <c r="E198" s="131" t="s">
        <v>301</v>
      </c>
      <c r="F198" s="131" t="s">
        <v>302</v>
      </c>
      <c r="I198" s="124"/>
      <c r="J198" s="132">
        <f>BK198</f>
        <v>0</v>
      </c>
      <c r="L198" s="121"/>
      <c r="M198" s="126"/>
      <c r="P198" s="127">
        <f>SUM(P199:P203)</f>
        <v>0</v>
      </c>
      <c r="R198" s="127">
        <f>SUM(R199:R203)</f>
        <v>0</v>
      </c>
      <c r="T198" s="128">
        <f>SUM(T199:T203)</f>
        <v>0</v>
      </c>
      <c r="AR198" s="122" t="s">
        <v>8</v>
      </c>
      <c r="AT198" s="129" t="s">
        <v>76</v>
      </c>
      <c r="AU198" s="129" t="s">
        <v>8</v>
      </c>
      <c r="AY198" s="122" t="s">
        <v>172</v>
      </c>
      <c r="BK198" s="130">
        <f>SUM(BK199:BK203)</f>
        <v>0</v>
      </c>
    </row>
    <row r="199" spans="2:65" s="1" customFormat="1" ht="24.2" customHeight="1">
      <c r="B199" s="133"/>
      <c r="C199" s="134" t="s">
        <v>303</v>
      </c>
      <c r="D199" s="134" t="s">
        <v>174</v>
      </c>
      <c r="E199" s="135" t="s">
        <v>304</v>
      </c>
      <c r="F199" s="136" t="s">
        <v>305</v>
      </c>
      <c r="G199" s="137" t="s">
        <v>306</v>
      </c>
      <c r="H199" s="138">
        <v>6.6449999999999996</v>
      </c>
      <c r="I199" s="139"/>
      <c r="J199" s="140">
        <f>ROUND(I199*H199,0)</f>
        <v>0</v>
      </c>
      <c r="K199" s="136" t="s">
        <v>178</v>
      </c>
      <c r="L199" s="32"/>
      <c r="M199" s="141" t="s">
        <v>1</v>
      </c>
      <c r="N199" s="142" t="s">
        <v>42</v>
      </c>
      <c r="P199" s="143">
        <f>O199*H199</f>
        <v>0</v>
      </c>
      <c r="Q199" s="143">
        <v>0</v>
      </c>
      <c r="R199" s="143">
        <f>Q199*H199</f>
        <v>0</v>
      </c>
      <c r="S199" s="143">
        <v>0</v>
      </c>
      <c r="T199" s="144">
        <f>S199*H199</f>
        <v>0</v>
      </c>
      <c r="AR199" s="145" t="s">
        <v>91</v>
      </c>
      <c r="AT199" s="145" t="s">
        <v>174</v>
      </c>
      <c r="AU199" s="145" t="s">
        <v>85</v>
      </c>
      <c r="AY199" s="17" t="s">
        <v>172</v>
      </c>
      <c r="BE199" s="146">
        <f>IF(N199="základní",J199,0)</f>
        <v>0</v>
      </c>
      <c r="BF199" s="146">
        <f>IF(N199="snížená",J199,0)</f>
        <v>0</v>
      </c>
      <c r="BG199" s="146">
        <f>IF(N199="zákl. přenesená",J199,0)</f>
        <v>0</v>
      </c>
      <c r="BH199" s="146">
        <f>IF(N199="sníž. přenesená",J199,0)</f>
        <v>0</v>
      </c>
      <c r="BI199" s="146">
        <f>IF(N199="nulová",J199,0)</f>
        <v>0</v>
      </c>
      <c r="BJ199" s="17" t="s">
        <v>8</v>
      </c>
      <c r="BK199" s="146">
        <f>ROUND(I199*H199,0)</f>
        <v>0</v>
      </c>
      <c r="BL199" s="17" t="s">
        <v>91</v>
      </c>
      <c r="BM199" s="145" t="s">
        <v>307</v>
      </c>
    </row>
    <row r="200" spans="2:65" s="1" customFormat="1" ht="24.2" customHeight="1">
      <c r="B200" s="133"/>
      <c r="C200" s="134" t="s">
        <v>308</v>
      </c>
      <c r="D200" s="134" t="s">
        <v>174</v>
      </c>
      <c r="E200" s="135" t="s">
        <v>309</v>
      </c>
      <c r="F200" s="136" t="s">
        <v>310</v>
      </c>
      <c r="G200" s="137" t="s">
        <v>306</v>
      </c>
      <c r="H200" s="138">
        <v>6.6449999999999996</v>
      </c>
      <c r="I200" s="139"/>
      <c r="J200" s="140">
        <f>ROUND(I200*H200,0)</f>
        <v>0</v>
      </c>
      <c r="K200" s="136" t="s">
        <v>178</v>
      </c>
      <c r="L200" s="32"/>
      <c r="M200" s="141" t="s">
        <v>1</v>
      </c>
      <c r="N200" s="142" t="s">
        <v>42</v>
      </c>
      <c r="P200" s="143">
        <f>O200*H200</f>
        <v>0</v>
      </c>
      <c r="Q200" s="143">
        <v>0</v>
      </c>
      <c r="R200" s="143">
        <f>Q200*H200</f>
        <v>0</v>
      </c>
      <c r="S200" s="143">
        <v>0</v>
      </c>
      <c r="T200" s="144">
        <f>S200*H200</f>
        <v>0</v>
      </c>
      <c r="AR200" s="145" t="s">
        <v>91</v>
      </c>
      <c r="AT200" s="145" t="s">
        <v>174</v>
      </c>
      <c r="AU200" s="145" t="s">
        <v>85</v>
      </c>
      <c r="AY200" s="17" t="s">
        <v>172</v>
      </c>
      <c r="BE200" s="146">
        <f>IF(N200="základní",J200,0)</f>
        <v>0</v>
      </c>
      <c r="BF200" s="146">
        <f>IF(N200="snížená",J200,0)</f>
        <v>0</v>
      </c>
      <c r="BG200" s="146">
        <f>IF(N200="zákl. přenesená",J200,0)</f>
        <v>0</v>
      </c>
      <c r="BH200" s="146">
        <f>IF(N200="sníž. přenesená",J200,0)</f>
        <v>0</v>
      </c>
      <c r="BI200" s="146">
        <f>IF(N200="nulová",J200,0)</f>
        <v>0</v>
      </c>
      <c r="BJ200" s="17" t="s">
        <v>8</v>
      </c>
      <c r="BK200" s="146">
        <f>ROUND(I200*H200,0)</f>
        <v>0</v>
      </c>
      <c r="BL200" s="17" t="s">
        <v>91</v>
      </c>
      <c r="BM200" s="145" t="s">
        <v>311</v>
      </c>
    </row>
    <row r="201" spans="2:65" s="1" customFormat="1" ht="24.2" customHeight="1">
      <c r="B201" s="133"/>
      <c r="C201" s="134" t="s">
        <v>312</v>
      </c>
      <c r="D201" s="134" t="s">
        <v>174</v>
      </c>
      <c r="E201" s="135" t="s">
        <v>313</v>
      </c>
      <c r="F201" s="136" t="s">
        <v>314</v>
      </c>
      <c r="G201" s="137" t="s">
        <v>306</v>
      </c>
      <c r="H201" s="138">
        <v>66.45</v>
      </c>
      <c r="I201" s="139"/>
      <c r="J201" s="140">
        <f>ROUND(I201*H201,0)</f>
        <v>0</v>
      </c>
      <c r="K201" s="136" t="s">
        <v>178</v>
      </c>
      <c r="L201" s="32"/>
      <c r="M201" s="141" t="s">
        <v>1</v>
      </c>
      <c r="N201" s="142" t="s">
        <v>42</v>
      </c>
      <c r="P201" s="143">
        <f>O201*H201</f>
        <v>0</v>
      </c>
      <c r="Q201" s="143">
        <v>0</v>
      </c>
      <c r="R201" s="143">
        <f>Q201*H201</f>
        <v>0</v>
      </c>
      <c r="S201" s="143">
        <v>0</v>
      </c>
      <c r="T201" s="144">
        <f>S201*H201</f>
        <v>0</v>
      </c>
      <c r="AR201" s="145" t="s">
        <v>91</v>
      </c>
      <c r="AT201" s="145" t="s">
        <v>174</v>
      </c>
      <c r="AU201" s="145" t="s">
        <v>85</v>
      </c>
      <c r="AY201" s="17" t="s">
        <v>172</v>
      </c>
      <c r="BE201" s="146">
        <f>IF(N201="základní",J201,0)</f>
        <v>0</v>
      </c>
      <c r="BF201" s="146">
        <f>IF(N201="snížená",J201,0)</f>
        <v>0</v>
      </c>
      <c r="BG201" s="146">
        <f>IF(N201="zákl. přenesená",J201,0)</f>
        <v>0</v>
      </c>
      <c r="BH201" s="146">
        <f>IF(N201="sníž. přenesená",J201,0)</f>
        <v>0</v>
      </c>
      <c r="BI201" s="146">
        <f>IF(N201="nulová",J201,0)</f>
        <v>0</v>
      </c>
      <c r="BJ201" s="17" t="s">
        <v>8</v>
      </c>
      <c r="BK201" s="146">
        <f>ROUND(I201*H201,0)</f>
        <v>0</v>
      </c>
      <c r="BL201" s="17" t="s">
        <v>91</v>
      </c>
      <c r="BM201" s="145" t="s">
        <v>315</v>
      </c>
    </row>
    <row r="202" spans="2:65" s="12" customFormat="1">
      <c r="B202" s="147"/>
      <c r="D202" s="148" t="s">
        <v>180</v>
      </c>
      <c r="F202" s="150" t="s">
        <v>316</v>
      </c>
      <c r="H202" s="151">
        <v>66.45</v>
      </c>
      <c r="I202" s="152"/>
      <c r="L202" s="147"/>
      <c r="M202" s="153"/>
      <c r="T202" s="154"/>
      <c r="AT202" s="149" t="s">
        <v>180</v>
      </c>
      <c r="AU202" s="149" t="s">
        <v>85</v>
      </c>
      <c r="AV202" s="12" t="s">
        <v>85</v>
      </c>
      <c r="AW202" s="12" t="s">
        <v>3</v>
      </c>
      <c r="AX202" s="12" t="s">
        <v>8</v>
      </c>
      <c r="AY202" s="149" t="s">
        <v>172</v>
      </c>
    </row>
    <row r="203" spans="2:65" s="1" customFormat="1" ht="33" customHeight="1">
      <c r="B203" s="133"/>
      <c r="C203" s="134" t="s">
        <v>317</v>
      </c>
      <c r="D203" s="134" t="s">
        <v>174</v>
      </c>
      <c r="E203" s="135" t="s">
        <v>318</v>
      </c>
      <c r="F203" s="136" t="s">
        <v>319</v>
      </c>
      <c r="G203" s="137" t="s">
        <v>306</v>
      </c>
      <c r="H203" s="138">
        <v>6.6449999999999996</v>
      </c>
      <c r="I203" s="139"/>
      <c r="J203" s="140">
        <f>ROUND(I203*H203,0)</f>
        <v>0</v>
      </c>
      <c r="K203" s="136" t="s">
        <v>178</v>
      </c>
      <c r="L203" s="32"/>
      <c r="M203" s="141" t="s">
        <v>1</v>
      </c>
      <c r="N203" s="142" t="s">
        <v>42</v>
      </c>
      <c r="P203" s="143">
        <f>O203*H203</f>
        <v>0</v>
      </c>
      <c r="Q203" s="143">
        <v>0</v>
      </c>
      <c r="R203" s="143">
        <f>Q203*H203</f>
        <v>0</v>
      </c>
      <c r="S203" s="143">
        <v>0</v>
      </c>
      <c r="T203" s="144">
        <f>S203*H203</f>
        <v>0</v>
      </c>
      <c r="AR203" s="145" t="s">
        <v>91</v>
      </c>
      <c r="AT203" s="145" t="s">
        <v>174</v>
      </c>
      <c r="AU203" s="145" t="s">
        <v>85</v>
      </c>
      <c r="AY203" s="17" t="s">
        <v>172</v>
      </c>
      <c r="BE203" s="146">
        <f>IF(N203="základní",J203,0)</f>
        <v>0</v>
      </c>
      <c r="BF203" s="146">
        <f>IF(N203="snížená",J203,0)</f>
        <v>0</v>
      </c>
      <c r="BG203" s="146">
        <f>IF(N203="zákl. přenesená",J203,0)</f>
        <v>0</v>
      </c>
      <c r="BH203" s="146">
        <f>IF(N203="sníž. přenesená",J203,0)</f>
        <v>0</v>
      </c>
      <c r="BI203" s="146">
        <f>IF(N203="nulová",J203,0)</f>
        <v>0</v>
      </c>
      <c r="BJ203" s="17" t="s">
        <v>8</v>
      </c>
      <c r="BK203" s="146">
        <f>ROUND(I203*H203,0)</f>
        <v>0</v>
      </c>
      <c r="BL203" s="17" t="s">
        <v>91</v>
      </c>
      <c r="BM203" s="145" t="s">
        <v>320</v>
      </c>
    </row>
    <row r="204" spans="2:65" s="11" customFormat="1" ht="22.9" customHeight="1">
      <c r="B204" s="121"/>
      <c r="D204" s="122" t="s">
        <v>76</v>
      </c>
      <c r="E204" s="131" t="s">
        <v>321</v>
      </c>
      <c r="F204" s="131" t="s">
        <v>322</v>
      </c>
      <c r="I204" s="124"/>
      <c r="J204" s="132">
        <f>BK204</f>
        <v>0</v>
      </c>
      <c r="L204" s="121"/>
      <c r="M204" s="126"/>
      <c r="P204" s="127">
        <f>P205</f>
        <v>0</v>
      </c>
      <c r="R204" s="127">
        <f>R205</f>
        <v>0</v>
      </c>
      <c r="T204" s="128">
        <f>T205</f>
        <v>0</v>
      </c>
      <c r="AR204" s="122" t="s">
        <v>8</v>
      </c>
      <c r="AT204" s="129" t="s">
        <v>76</v>
      </c>
      <c r="AU204" s="129" t="s">
        <v>8</v>
      </c>
      <c r="AY204" s="122" t="s">
        <v>172</v>
      </c>
      <c r="BK204" s="130">
        <f>BK205</f>
        <v>0</v>
      </c>
    </row>
    <row r="205" spans="2:65" s="1" customFormat="1" ht="24.2" customHeight="1">
      <c r="B205" s="133"/>
      <c r="C205" s="134" t="s">
        <v>323</v>
      </c>
      <c r="D205" s="134" t="s">
        <v>174</v>
      </c>
      <c r="E205" s="135" t="s">
        <v>324</v>
      </c>
      <c r="F205" s="136" t="s">
        <v>325</v>
      </c>
      <c r="G205" s="137" t="s">
        <v>306</v>
      </c>
      <c r="H205" s="138">
        <v>1.2</v>
      </c>
      <c r="I205" s="139"/>
      <c r="J205" s="140">
        <f>ROUND(I205*H205,0)</f>
        <v>0</v>
      </c>
      <c r="K205" s="136" t="s">
        <v>178</v>
      </c>
      <c r="L205" s="32"/>
      <c r="M205" s="141" t="s">
        <v>1</v>
      </c>
      <c r="N205" s="142" t="s">
        <v>42</v>
      </c>
      <c r="P205" s="143">
        <f>O205*H205</f>
        <v>0</v>
      </c>
      <c r="Q205" s="143">
        <v>0</v>
      </c>
      <c r="R205" s="143">
        <f>Q205*H205</f>
        <v>0</v>
      </c>
      <c r="S205" s="143">
        <v>0</v>
      </c>
      <c r="T205" s="144">
        <f>S205*H205</f>
        <v>0</v>
      </c>
      <c r="AR205" s="145" t="s">
        <v>91</v>
      </c>
      <c r="AT205" s="145" t="s">
        <v>174</v>
      </c>
      <c r="AU205" s="145" t="s">
        <v>85</v>
      </c>
      <c r="AY205" s="17" t="s">
        <v>172</v>
      </c>
      <c r="BE205" s="146">
        <f>IF(N205="základní",J205,0)</f>
        <v>0</v>
      </c>
      <c r="BF205" s="146">
        <f>IF(N205="snížená",J205,0)</f>
        <v>0</v>
      </c>
      <c r="BG205" s="146">
        <f>IF(N205="zákl. přenesená",J205,0)</f>
        <v>0</v>
      </c>
      <c r="BH205" s="146">
        <f>IF(N205="sníž. přenesená",J205,0)</f>
        <v>0</v>
      </c>
      <c r="BI205" s="146">
        <f>IF(N205="nulová",J205,0)</f>
        <v>0</v>
      </c>
      <c r="BJ205" s="17" t="s">
        <v>8</v>
      </c>
      <c r="BK205" s="146">
        <f>ROUND(I205*H205,0)</f>
        <v>0</v>
      </c>
      <c r="BL205" s="17" t="s">
        <v>91</v>
      </c>
      <c r="BM205" s="145" t="s">
        <v>326</v>
      </c>
    </row>
    <row r="206" spans="2:65" s="11" customFormat="1" ht="25.9" customHeight="1">
      <c r="B206" s="121"/>
      <c r="D206" s="122" t="s">
        <v>76</v>
      </c>
      <c r="E206" s="123" t="s">
        <v>327</v>
      </c>
      <c r="F206" s="123" t="s">
        <v>328</v>
      </c>
      <c r="I206" s="124"/>
      <c r="J206" s="125">
        <f>BK206</f>
        <v>0</v>
      </c>
      <c r="L206" s="121"/>
      <c r="M206" s="126"/>
      <c r="P206" s="127">
        <f>P207+P230+P240+P297+P318+P342+P376+P410</f>
        <v>0</v>
      </c>
      <c r="R206" s="127">
        <f>R207+R230+R240+R297+R318+R342+R376+R410</f>
        <v>4.3129491499487003</v>
      </c>
      <c r="T206" s="128">
        <f>T207+T230+T240+T297+T318+T342+T376+T410</f>
        <v>0.11507029999999999</v>
      </c>
      <c r="AR206" s="122" t="s">
        <v>85</v>
      </c>
      <c r="AT206" s="129" t="s">
        <v>76</v>
      </c>
      <c r="AU206" s="129" t="s">
        <v>77</v>
      </c>
      <c r="AY206" s="122" t="s">
        <v>172</v>
      </c>
      <c r="BK206" s="130">
        <f>BK207+BK230+BK240+BK297+BK318+BK342+BK376+BK410</f>
        <v>0</v>
      </c>
    </row>
    <row r="207" spans="2:65" s="11" customFormat="1" ht="22.9" customHeight="1">
      <c r="B207" s="121"/>
      <c r="D207" s="122" t="s">
        <v>76</v>
      </c>
      <c r="E207" s="131" t="s">
        <v>329</v>
      </c>
      <c r="F207" s="131" t="s">
        <v>330</v>
      </c>
      <c r="I207" s="124"/>
      <c r="J207" s="132">
        <f>BK207</f>
        <v>0</v>
      </c>
      <c r="L207" s="121"/>
      <c r="M207" s="126"/>
      <c r="P207" s="127">
        <f>SUM(P208:P229)</f>
        <v>0</v>
      </c>
      <c r="R207" s="127">
        <f>SUM(R208:R229)</f>
        <v>1.5319013699199999</v>
      </c>
      <c r="T207" s="128">
        <f>SUM(T208:T229)</f>
        <v>0</v>
      </c>
      <c r="AR207" s="122" t="s">
        <v>85</v>
      </c>
      <c r="AT207" s="129" t="s">
        <v>76</v>
      </c>
      <c r="AU207" s="129" t="s">
        <v>8</v>
      </c>
      <c r="AY207" s="122" t="s">
        <v>172</v>
      </c>
      <c r="BK207" s="130">
        <f>SUM(BK208:BK229)</f>
        <v>0</v>
      </c>
    </row>
    <row r="208" spans="2:65" s="1" customFormat="1" ht="33" customHeight="1">
      <c r="B208" s="133"/>
      <c r="C208" s="134" t="s">
        <v>331</v>
      </c>
      <c r="D208" s="134" t="s">
        <v>174</v>
      </c>
      <c r="E208" s="135" t="s">
        <v>332</v>
      </c>
      <c r="F208" s="136" t="s">
        <v>333</v>
      </c>
      <c r="G208" s="137" t="s">
        <v>177</v>
      </c>
      <c r="H208" s="138">
        <v>35.268999999999998</v>
      </c>
      <c r="I208" s="139"/>
      <c r="J208" s="140">
        <f>ROUND(I208*H208,0)</f>
        <v>0</v>
      </c>
      <c r="K208" s="136" t="s">
        <v>178</v>
      </c>
      <c r="L208" s="32"/>
      <c r="M208" s="141" t="s">
        <v>1</v>
      </c>
      <c r="N208" s="142" t="s">
        <v>42</v>
      </c>
      <c r="P208" s="143">
        <f>O208*H208</f>
        <v>0</v>
      </c>
      <c r="Q208" s="143">
        <v>3.41763E-2</v>
      </c>
      <c r="R208" s="143">
        <f>Q208*H208</f>
        <v>1.2053639246999999</v>
      </c>
      <c r="S208" s="143">
        <v>0</v>
      </c>
      <c r="T208" s="144">
        <f>S208*H208</f>
        <v>0</v>
      </c>
      <c r="AR208" s="145" t="s">
        <v>252</v>
      </c>
      <c r="AT208" s="145" t="s">
        <v>174</v>
      </c>
      <c r="AU208" s="145" t="s">
        <v>85</v>
      </c>
      <c r="AY208" s="17" t="s">
        <v>172</v>
      </c>
      <c r="BE208" s="146">
        <f>IF(N208="základní",J208,0)</f>
        <v>0</v>
      </c>
      <c r="BF208" s="146">
        <f>IF(N208="snížená",J208,0)</f>
        <v>0</v>
      </c>
      <c r="BG208" s="146">
        <f>IF(N208="zákl. přenesená",J208,0)</f>
        <v>0</v>
      </c>
      <c r="BH208" s="146">
        <f>IF(N208="sníž. přenesená",J208,0)</f>
        <v>0</v>
      </c>
      <c r="BI208" s="146">
        <f>IF(N208="nulová",J208,0)</f>
        <v>0</v>
      </c>
      <c r="BJ208" s="17" t="s">
        <v>8</v>
      </c>
      <c r="BK208" s="146">
        <f>ROUND(I208*H208,0)</f>
        <v>0</v>
      </c>
      <c r="BL208" s="17" t="s">
        <v>252</v>
      </c>
      <c r="BM208" s="145" t="s">
        <v>334</v>
      </c>
    </row>
    <row r="209" spans="2:65" s="12" customFormat="1">
      <c r="B209" s="147"/>
      <c r="D209" s="148" t="s">
        <v>180</v>
      </c>
      <c r="E209" s="149" t="s">
        <v>1</v>
      </c>
      <c r="F209" s="150" t="s">
        <v>335</v>
      </c>
      <c r="H209" s="151">
        <v>14.606</v>
      </c>
      <c r="I209" s="152"/>
      <c r="L209" s="147"/>
      <c r="M209" s="153"/>
      <c r="T209" s="154"/>
      <c r="AT209" s="149" t="s">
        <v>180</v>
      </c>
      <c r="AU209" s="149" t="s">
        <v>85</v>
      </c>
      <c r="AV209" s="12" t="s">
        <v>85</v>
      </c>
      <c r="AW209" s="12" t="s">
        <v>33</v>
      </c>
      <c r="AX209" s="12" t="s">
        <v>77</v>
      </c>
      <c r="AY209" s="149" t="s">
        <v>172</v>
      </c>
    </row>
    <row r="210" spans="2:65" s="12" customFormat="1">
      <c r="B210" s="147"/>
      <c r="D210" s="148" t="s">
        <v>180</v>
      </c>
      <c r="E210" s="149" t="s">
        <v>1</v>
      </c>
      <c r="F210" s="150" t="s">
        <v>336</v>
      </c>
      <c r="H210" s="151">
        <v>3.375</v>
      </c>
      <c r="I210" s="152"/>
      <c r="L210" s="147"/>
      <c r="M210" s="153"/>
      <c r="T210" s="154"/>
      <c r="AT210" s="149" t="s">
        <v>180</v>
      </c>
      <c r="AU210" s="149" t="s">
        <v>85</v>
      </c>
      <c r="AV210" s="12" t="s">
        <v>85</v>
      </c>
      <c r="AW210" s="12" t="s">
        <v>33</v>
      </c>
      <c r="AX210" s="12" t="s">
        <v>77</v>
      </c>
      <c r="AY210" s="149" t="s">
        <v>172</v>
      </c>
    </row>
    <row r="211" spans="2:65" s="12" customFormat="1">
      <c r="B211" s="147"/>
      <c r="D211" s="148" t="s">
        <v>180</v>
      </c>
      <c r="E211" s="149" t="s">
        <v>1</v>
      </c>
      <c r="F211" s="150" t="s">
        <v>337</v>
      </c>
      <c r="H211" s="151">
        <v>10.763</v>
      </c>
      <c r="I211" s="152"/>
      <c r="L211" s="147"/>
      <c r="M211" s="153"/>
      <c r="T211" s="154"/>
      <c r="AT211" s="149" t="s">
        <v>180</v>
      </c>
      <c r="AU211" s="149" t="s">
        <v>85</v>
      </c>
      <c r="AV211" s="12" t="s">
        <v>85</v>
      </c>
      <c r="AW211" s="12" t="s">
        <v>33</v>
      </c>
      <c r="AX211" s="12" t="s">
        <v>77</v>
      </c>
      <c r="AY211" s="149" t="s">
        <v>172</v>
      </c>
    </row>
    <row r="212" spans="2:65" s="12" customFormat="1">
      <c r="B212" s="147"/>
      <c r="D212" s="148" t="s">
        <v>180</v>
      </c>
      <c r="E212" s="149" t="s">
        <v>1</v>
      </c>
      <c r="F212" s="150" t="s">
        <v>338</v>
      </c>
      <c r="H212" s="151">
        <v>6.5250000000000004</v>
      </c>
      <c r="I212" s="152"/>
      <c r="L212" s="147"/>
      <c r="M212" s="153"/>
      <c r="T212" s="154"/>
      <c r="AT212" s="149" t="s">
        <v>180</v>
      </c>
      <c r="AU212" s="149" t="s">
        <v>85</v>
      </c>
      <c r="AV212" s="12" t="s">
        <v>85</v>
      </c>
      <c r="AW212" s="12" t="s">
        <v>33</v>
      </c>
      <c r="AX212" s="12" t="s">
        <v>77</v>
      </c>
      <c r="AY212" s="149" t="s">
        <v>172</v>
      </c>
    </row>
    <row r="213" spans="2:65" s="13" customFormat="1">
      <c r="B213" s="155"/>
      <c r="D213" s="148" t="s">
        <v>180</v>
      </c>
      <c r="E213" s="156" t="s">
        <v>112</v>
      </c>
      <c r="F213" s="157" t="s">
        <v>188</v>
      </c>
      <c r="H213" s="158">
        <v>35.268999999999998</v>
      </c>
      <c r="I213" s="159"/>
      <c r="L213" s="155"/>
      <c r="M213" s="160"/>
      <c r="T213" s="161"/>
      <c r="AT213" s="156" t="s">
        <v>180</v>
      </c>
      <c r="AU213" s="156" t="s">
        <v>85</v>
      </c>
      <c r="AV213" s="13" t="s">
        <v>88</v>
      </c>
      <c r="AW213" s="13" t="s">
        <v>33</v>
      </c>
      <c r="AX213" s="13" t="s">
        <v>8</v>
      </c>
      <c r="AY213" s="156" t="s">
        <v>172</v>
      </c>
    </row>
    <row r="214" spans="2:65" s="1" customFormat="1" ht="21.75" customHeight="1">
      <c r="B214" s="133"/>
      <c r="C214" s="134" t="s">
        <v>339</v>
      </c>
      <c r="D214" s="134" t="s">
        <v>174</v>
      </c>
      <c r="E214" s="135" t="s">
        <v>340</v>
      </c>
      <c r="F214" s="136" t="s">
        <v>341</v>
      </c>
      <c r="G214" s="137" t="s">
        <v>177</v>
      </c>
      <c r="H214" s="138">
        <v>35.268999999999998</v>
      </c>
      <c r="I214" s="139"/>
      <c r="J214" s="140">
        <f>ROUND(I214*H214,0)</f>
        <v>0</v>
      </c>
      <c r="K214" s="136" t="s">
        <v>178</v>
      </c>
      <c r="L214" s="32"/>
      <c r="M214" s="141" t="s">
        <v>1</v>
      </c>
      <c r="N214" s="142" t="s">
        <v>42</v>
      </c>
      <c r="P214" s="143">
        <f>O214*H214</f>
        <v>0</v>
      </c>
      <c r="Q214" s="143">
        <v>2.0000000000000001E-4</v>
      </c>
      <c r="R214" s="143">
        <f>Q214*H214</f>
        <v>7.0537999999999998E-3</v>
      </c>
      <c r="S214" s="143">
        <v>0</v>
      </c>
      <c r="T214" s="144">
        <f>S214*H214</f>
        <v>0</v>
      </c>
      <c r="AR214" s="145" t="s">
        <v>252</v>
      </c>
      <c r="AT214" s="145" t="s">
        <v>174</v>
      </c>
      <c r="AU214" s="145" t="s">
        <v>85</v>
      </c>
      <c r="AY214" s="17" t="s">
        <v>172</v>
      </c>
      <c r="BE214" s="146">
        <f>IF(N214="základní",J214,0)</f>
        <v>0</v>
      </c>
      <c r="BF214" s="146">
        <f>IF(N214="snížená",J214,0)</f>
        <v>0</v>
      </c>
      <c r="BG214" s="146">
        <f>IF(N214="zákl. přenesená",J214,0)</f>
        <v>0</v>
      </c>
      <c r="BH214" s="146">
        <f>IF(N214="sníž. přenesená",J214,0)</f>
        <v>0</v>
      </c>
      <c r="BI214" s="146">
        <f>IF(N214="nulová",J214,0)</f>
        <v>0</v>
      </c>
      <c r="BJ214" s="17" t="s">
        <v>8</v>
      </c>
      <c r="BK214" s="146">
        <f>ROUND(I214*H214,0)</f>
        <v>0</v>
      </c>
      <c r="BL214" s="17" t="s">
        <v>252</v>
      </c>
      <c r="BM214" s="145" t="s">
        <v>342</v>
      </c>
    </row>
    <row r="215" spans="2:65" s="12" customFormat="1">
      <c r="B215" s="147"/>
      <c r="D215" s="148" t="s">
        <v>180</v>
      </c>
      <c r="E215" s="149" t="s">
        <v>1</v>
      </c>
      <c r="F215" s="150" t="s">
        <v>112</v>
      </c>
      <c r="H215" s="151">
        <v>35.268999999999998</v>
      </c>
      <c r="I215" s="152"/>
      <c r="L215" s="147"/>
      <c r="M215" s="153"/>
      <c r="T215" s="154"/>
      <c r="AT215" s="149" t="s">
        <v>180</v>
      </c>
      <c r="AU215" s="149" t="s">
        <v>85</v>
      </c>
      <c r="AV215" s="12" t="s">
        <v>85</v>
      </c>
      <c r="AW215" s="12" t="s">
        <v>33</v>
      </c>
      <c r="AX215" s="12" t="s">
        <v>8</v>
      </c>
      <c r="AY215" s="149" t="s">
        <v>172</v>
      </c>
    </row>
    <row r="216" spans="2:65" s="1" customFormat="1" ht="33" customHeight="1">
      <c r="B216" s="133"/>
      <c r="C216" s="134" t="s">
        <v>343</v>
      </c>
      <c r="D216" s="134" t="s">
        <v>174</v>
      </c>
      <c r="E216" s="135" t="s">
        <v>344</v>
      </c>
      <c r="F216" s="136" t="s">
        <v>345</v>
      </c>
      <c r="G216" s="137" t="s">
        <v>177</v>
      </c>
      <c r="H216" s="138">
        <v>35.268999999999998</v>
      </c>
      <c r="I216" s="139"/>
      <c r="J216" s="140">
        <f>ROUND(I216*H216,0)</f>
        <v>0</v>
      </c>
      <c r="K216" s="136" t="s">
        <v>178</v>
      </c>
      <c r="L216" s="32"/>
      <c r="M216" s="141" t="s">
        <v>1</v>
      </c>
      <c r="N216" s="142" t="s">
        <v>42</v>
      </c>
      <c r="P216" s="143">
        <f>O216*H216</f>
        <v>0</v>
      </c>
      <c r="Q216" s="143">
        <v>6.9700000000000003E-4</v>
      </c>
      <c r="R216" s="143">
        <f>Q216*H216</f>
        <v>2.4582493E-2</v>
      </c>
      <c r="S216" s="143">
        <v>0</v>
      </c>
      <c r="T216" s="144">
        <f>S216*H216</f>
        <v>0</v>
      </c>
      <c r="AR216" s="145" t="s">
        <v>252</v>
      </c>
      <c r="AT216" s="145" t="s">
        <v>174</v>
      </c>
      <c r="AU216" s="145" t="s">
        <v>85</v>
      </c>
      <c r="AY216" s="17" t="s">
        <v>172</v>
      </c>
      <c r="BE216" s="146">
        <f>IF(N216="základní",J216,0)</f>
        <v>0</v>
      </c>
      <c r="BF216" s="146">
        <f>IF(N216="snížená",J216,0)</f>
        <v>0</v>
      </c>
      <c r="BG216" s="146">
        <f>IF(N216="zákl. přenesená",J216,0)</f>
        <v>0</v>
      </c>
      <c r="BH216" s="146">
        <f>IF(N216="sníž. přenesená",J216,0)</f>
        <v>0</v>
      </c>
      <c r="BI216" s="146">
        <f>IF(N216="nulová",J216,0)</f>
        <v>0</v>
      </c>
      <c r="BJ216" s="17" t="s">
        <v>8</v>
      </c>
      <c r="BK216" s="146">
        <f>ROUND(I216*H216,0)</f>
        <v>0</v>
      </c>
      <c r="BL216" s="17" t="s">
        <v>252</v>
      </c>
      <c r="BM216" s="145" t="s">
        <v>346</v>
      </c>
    </row>
    <row r="217" spans="2:65" s="12" customFormat="1">
      <c r="B217" s="147"/>
      <c r="D217" s="148" t="s">
        <v>180</v>
      </c>
      <c r="E217" s="149" t="s">
        <v>1</v>
      </c>
      <c r="F217" s="150" t="s">
        <v>112</v>
      </c>
      <c r="H217" s="151">
        <v>35.268999999999998</v>
      </c>
      <c r="I217" s="152"/>
      <c r="L217" s="147"/>
      <c r="M217" s="153"/>
      <c r="T217" s="154"/>
      <c r="AT217" s="149" t="s">
        <v>180</v>
      </c>
      <c r="AU217" s="149" t="s">
        <v>85</v>
      </c>
      <c r="AV217" s="12" t="s">
        <v>85</v>
      </c>
      <c r="AW217" s="12" t="s">
        <v>33</v>
      </c>
      <c r="AX217" s="12" t="s">
        <v>8</v>
      </c>
      <c r="AY217" s="149" t="s">
        <v>172</v>
      </c>
    </row>
    <row r="218" spans="2:65" s="1" customFormat="1" ht="44.25" customHeight="1">
      <c r="B218" s="133"/>
      <c r="C218" s="134" t="s">
        <v>347</v>
      </c>
      <c r="D218" s="134" t="s">
        <v>174</v>
      </c>
      <c r="E218" s="135" t="s">
        <v>348</v>
      </c>
      <c r="F218" s="136" t="s">
        <v>349</v>
      </c>
      <c r="G218" s="137" t="s">
        <v>177</v>
      </c>
      <c r="H218" s="138">
        <v>4.3129999999999997</v>
      </c>
      <c r="I218" s="139"/>
      <c r="J218" s="140">
        <f>ROUND(I218*H218,0)</f>
        <v>0</v>
      </c>
      <c r="K218" s="136" t="s">
        <v>178</v>
      </c>
      <c r="L218" s="32"/>
      <c r="M218" s="141" t="s">
        <v>1</v>
      </c>
      <c r="N218" s="142" t="s">
        <v>42</v>
      </c>
      <c r="P218" s="143">
        <f>O218*H218</f>
        <v>0</v>
      </c>
      <c r="Q218" s="143">
        <v>1.7144599999999999E-2</v>
      </c>
      <c r="R218" s="143">
        <f>Q218*H218</f>
        <v>7.3944659799999993E-2</v>
      </c>
      <c r="S218" s="143">
        <v>0</v>
      </c>
      <c r="T218" s="144">
        <f>S218*H218</f>
        <v>0</v>
      </c>
      <c r="AR218" s="145" t="s">
        <v>252</v>
      </c>
      <c r="AT218" s="145" t="s">
        <v>174</v>
      </c>
      <c r="AU218" s="145" t="s">
        <v>85</v>
      </c>
      <c r="AY218" s="17" t="s">
        <v>172</v>
      </c>
      <c r="BE218" s="146">
        <f>IF(N218="základní",J218,0)</f>
        <v>0</v>
      </c>
      <c r="BF218" s="146">
        <f>IF(N218="snížená",J218,0)</f>
        <v>0</v>
      </c>
      <c r="BG218" s="146">
        <f>IF(N218="zákl. přenesená",J218,0)</f>
        <v>0</v>
      </c>
      <c r="BH218" s="146">
        <f>IF(N218="sníž. přenesená",J218,0)</f>
        <v>0</v>
      </c>
      <c r="BI218" s="146">
        <f>IF(N218="nulová",J218,0)</f>
        <v>0</v>
      </c>
      <c r="BJ218" s="17" t="s">
        <v>8</v>
      </c>
      <c r="BK218" s="146">
        <f>ROUND(I218*H218,0)</f>
        <v>0</v>
      </c>
      <c r="BL218" s="17" t="s">
        <v>252</v>
      </c>
      <c r="BM218" s="145" t="s">
        <v>350</v>
      </c>
    </row>
    <row r="219" spans="2:65" s="12" customFormat="1">
      <c r="B219" s="147"/>
      <c r="D219" s="148" t="s">
        <v>180</v>
      </c>
      <c r="E219" s="149" t="s">
        <v>1</v>
      </c>
      <c r="F219" s="150" t="s">
        <v>351</v>
      </c>
      <c r="H219" s="151">
        <v>4.3129999999999997</v>
      </c>
      <c r="I219" s="152"/>
      <c r="L219" s="147"/>
      <c r="M219" s="153"/>
      <c r="T219" s="154"/>
      <c r="AT219" s="149" t="s">
        <v>180</v>
      </c>
      <c r="AU219" s="149" t="s">
        <v>85</v>
      </c>
      <c r="AV219" s="12" t="s">
        <v>85</v>
      </c>
      <c r="AW219" s="12" t="s">
        <v>33</v>
      </c>
      <c r="AX219" s="12" t="s">
        <v>77</v>
      </c>
      <c r="AY219" s="149" t="s">
        <v>172</v>
      </c>
    </row>
    <row r="220" spans="2:65" s="13" customFormat="1">
      <c r="B220" s="155"/>
      <c r="D220" s="148" t="s">
        <v>180</v>
      </c>
      <c r="E220" s="156" t="s">
        <v>115</v>
      </c>
      <c r="F220" s="157" t="s">
        <v>188</v>
      </c>
      <c r="H220" s="158">
        <v>4.3129999999999997</v>
      </c>
      <c r="I220" s="159"/>
      <c r="L220" s="155"/>
      <c r="M220" s="160"/>
      <c r="T220" s="161"/>
      <c r="AT220" s="156" t="s">
        <v>180</v>
      </c>
      <c r="AU220" s="156" t="s">
        <v>85</v>
      </c>
      <c r="AV220" s="13" t="s">
        <v>88</v>
      </c>
      <c r="AW220" s="13" t="s">
        <v>33</v>
      </c>
      <c r="AX220" s="13" t="s">
        <v>8</v>
      </c>
      <c r="AY220" s="156" t="s">
        <v>172</v>
      </c>
    </row>
    <row r="221" spans="2:65" s="1" customFormat="1" ht="16.5" customHeight="1">
      <c r="B221" s="133"/>
      <c r="C221" s="134" t="s">
        <v>352</v>
      </c>
      <c r="D221" s="134" t="s">
        <v>174</v>
      </c>
      <c r="E221" s="135" t="s">
        <v>353</v>
      </c>
      <c r="F221" s="136" t="s">
        <v>354</v>
      </c>
      <c r="G221" s="137" t="s">
        <v>177</v>
      </c>
      <c r="H221" s="138">
        <v>4.3129999999999997</v>
      </c>
      <c r="I221" s="139"/>
      <c r="J221" s="140">
        <f>ROUND(I221*H221,0)</f>
        <v>0</v>
      </c>
      <c r="K221" s="136" t="s">
        <v>178</v>
      </c>
      <c r="L221" s="32"/>
      <c r="M221" s="141" t="s">
        <v>1</v>
      </c>
      <c r="N221" s="142" t="s">
        <v>42</v>
      </c>
      <c r="P221" s="143">
        <f>O221*H221</f>
        <v>0</v>
      </c>
      <c r="Q221" s="143">
        <v>1E-4</v>
      </c>
      <c r="R221" s="143">
        <f>Q221*H221</f>
        <v>4.3129999999999997E-4</v>
      </c>
      <c r="S221" s="143">
        <v>0</v>
      </c>
      <c r="T221" s="144">
        <f>S221*H221</f>
        <v>0</v>
      </c>
      <c r="AR221" s="145" t="s">
        <v>252</v>
      </c>
      <c r="AT221" s="145" t="s">
        <v>174</v>
      </c>
      <c r="AU221" s="145" t="s">
        <v>85</v>
      </c>
      <c r="AY221" s="17" t="s">
        <v>172</v>
      </c>
      <c r="BE221" s="146">
        <f>IF(N221="základní",J221,0)</f>
        <v>0</v>
      </c>
      <c r="BF221" s="146">
        <f>IF(N221="snížená",J221,0)</f>
        <v>0</v>
      </c>
      <c r="BG221" s="146">
        <f>IF(N221="zákl. přenesená",J221,0)</f>
        <v>0</v>
      </c>
      <c r="BH221" s="146">
        <f>IF(N221="sníž. přenesená",J221,0)</f>
        <v>0</v>
      </c>
      <c r="BI221" s="146">
        <f>IF(N221="nulová",J221,0)</f>
        <v>0</v>
      </c>
      <c r="BJ221" s="17" t="s">
        <v>8</v>
      </c>
      <c r="BK221" s="146">
        <f>ROUND(I221*H221,0)</f>
        <v>0</v>
      </c>
      <c r="BL221" s="17" t="s">
        <v>252</v>
      </c>
      <c r="BM221" s="145" t="s">
        <v>355</v>
      </c>
    </row>
    <row r="222" spans="2:65" s="12" customFormat="1">
      <c r="B222" s="147"/>
      <c r="D222" s="148" t="s">
        <v>180</v>
      </c>
      <c r="E222" s="149" t="s">
        <v>1</v>
      </c>
      <c r="F222" s="150" t="s">
        <v>115</v>
      </c>
      <c r="H222" s="151">
        <v>4.3129999999999997</v>
      </c>
      <c r="I222" s="152"/>
      <c r="L222" s="147"/>
      <c r="M222" s="153"/>
      <c r="T222" s="154"/>
      <c r="AT222" s="149" t="s">
        <v>180</v>
      </c>
      <c r="AU222" s="149" t="s">
        <v>85</v>
      </c>
      <c r="AV222" s="12" t="s">
        <v>85</v>
      </c>
      <c r="AW222" s="12" t="s">
        <v>33</v>
      </c>
      <c r="AX222" s="12" t="s">
        <v>8</v>
      </c>
      <c r="AY222" s="149" t="s">
        <v>172</v>
      </c>
    </row>
    <row r="223" spans="2:65" s="1" customFormat="1" ht="24.2" customHeight="1">
      <c r="B223" s="133"/>
      <c r="C223" s="134" t="s">
        <v>356</v>
      </c>
      <c r="D223" s="134" t="s">
        <v>174</v>
      </c>
      <c r="E223" s="135" t="s">
        <v>357</v>
      </c>
      <c r="F223" s="136" t="s">
        <v>358</v>
      </c>
      <c r="G223" s="137" t="s">
        <v>177</v>
      </c>
      <c r="H223" s="138">
        <v>17.370999999999999</v>
      </c>
      <c r="I223" s="139"/>
      <c r="J223" s="140">
        <f>ROUND(I223*H223,0)</f>
        <v>0</v>
      </c>
      <c r="K223" s="136" t="s">
        <v>178</v>
      </c>
      <c r="L223" s="32"/>
      <c r="M223" s="141" t="s">
        <v>1</v>
      </c>
      <c r="N223" s="142" t="s">
        <v>42</v>
      </c>
      <c r="P223" s="143">
        <f>O223*H223</f>
        <v>0</v>
      </c>
      <c r="Q223" s="143">
        <v>1.259502E-2</v>
      </c>
      <c r="R223" s="143">
        <f>Q223*H223</f>
        <v>0.21878809242</v>
      </c>
      <c r="S223" s="143">
        <v>0</v>
      </c>
      <c r="T223" s="144">
        <f>S223*H223</f>
        <v>0</v>
      </c>
      <c r="AR223" s="145" t="s">
        <v>252</v>
      </c>
      <c r="AT223" s="145" t="s">
        <v>174</v>
      </c>
      <c r="AU223" s="145" t="s">
        <v>85</v>
      </c>
      <c r="AY223" s="17" t="s">
        <v>172</v>
      </c>
      <c r="BE223" s="146">
        <f>IF(N223="základní",J223,0)</f>
        <v>0</v>
      </c>
      <c r="BF223" s="146">
        <f>IF(N223="snížená",J223,0)</f>
        <v>0</v>
      </c>
      <c r="BG223" s="146">
        <f>IF(N223="zákl. přenesená",J223,0)</f>
        <v>0</v>
      </c>
      <c r="BH223" s="146">
        <f>IF(N223="sníž. přenesená",J223,0)</f>
        <v>0</v>
      </c>
      <c r="BI223" s="146">
        <f>IF(N223="nulová",J223,0)</f>
        <v>0</v>
      </c>
      <c r="BJ223" s="17" t="s">
        <v>8</v>
      </c>
      <c r="BK223" s="146">
        <f>ROUND(I223*H223,0)</f>
        <v>0</v>
      </c>
      <c r="BL223" s="17" t="s">
        <v>252</v>
      </c>
      <c r="BM223" s="145" t="s">
        <v>359</v>
      </c>
    </row>
    <row r="224" spans="2:65" s="12" customFormat="1">
      <c r="B224" s="147"/>
      <c r="D224" s="148" t="s">
        <v>180</v>
      </c>
      <c r="E224" s="149" t="s">
        <v>1</v>
      </c>
      <c r="F224" s="150" t="s">
        <v>360</v>
      </c>
      <c r="H224" s="151">
        <v>9.8309999999999995</v>
      </c>
      <c r="I224" s="152"/>
      <c r="L224" s="147"/>
      <c r="M224" s="153"/>
      <c r="T224" s="154"/>
      <c r="AT224" s="149" t="s">
        <v>180</v>
      </c>
      <c r="AU224" s="149" t="s">
        <v>85</v>
      </c>
      <c r="AV224" s="12" t="s">
        <v>85</v>
      </c>
      <c r="AW224" s="12" t="s">
        <v>33</v>
      </c>
      <c r="AX224" s="12" t="s">
        <v>77</v>
      </c>
      <c r="AY224" s="149" t="s">
        <v>172</v>
      </c>
    </row>
    <row r="225" spans="2:65" s="12" customFormat="1">
      <c r="B225" s="147"/>
      <c r="D225" s="148" t="s">
        <v>180</v>
      </c>
      <c r="E225" s="149" t="s">
        <v>1</v>
      </c>
      <c r="F225" s="150" t="s">
        <v>361</v>
      </c>
      <c r="H225" s="151">
        <v>7.54</v>
      </c>
      <c r="I225" s="152"/>
      <c r="L225" s="147"/>
      <c r="M225" s="153"/>
      <c r="T225" s="154"/>
      <c r="AT225" s="149" t="s">
        <v>180</v>
      </c>
      <c r="AU225" s="149" t="s">
        <v>85</v>
      </c>
      <c r="AV225" s="12" t="s">
        <v>85</v>
      </c>
      <c r="AW225" s="12" t="s">
        <v>33</v>
      </c>
      <c r="AX225" s="12" t="s">
        <v>77</v>
      </c>
      <c r="AY225" s="149" t="s">
        <v>172</v>
      </c>
    </row>
    <row r="226" spans="2:65" s="13" customFormat="1">
      <c r="B226" s="155"/>
      <c r="D226" s="148" t="s">
        <v>180</v>
      </c>
      <c r="E226" s="156" t="s">
        <v>119</v>
      </c>
      <c r="F226" s="157" t="s">
        <v>188</v>
      </c>
      <c r="H226" s="158">
        <v>17.370999999999999</v>
      </c>
      <c r="I226" s="159"/>
      <c r="L226" s="155"/>
      <c r="M226" s="160"/>
      <c r="T226" s="161"/>
      <c r="AT226" s="156" t="s">
        <v>180</v>
      </c>
      <c r="AU226" s="156" t="s">
        <v>85</v>
      </c>
      <c r="AV226" s="13" t="s">
        <v>88</v>
      </c>
      <c r="AW226" s="13" t="s">
        <v>33</v>
      </c>
      <c r="AX226" s="13" t="s">
        <v>8</v>
      </c>
      <c r="AY226" s="156" t="s">
        <v>172</v>
      </c>
    </row>
    <row r="227" spans="2:65" s="1" customFormat="1" ht="16.5" customHeight="1">
      <c r="B227" s="133"/>
      <c r="C227" s="134" t="s">
        <v>362</v>
      </c>
      <c r="D227" s="134" t="s">
        <v>174</v>
      </c>
      <c r="E227" s="135" t="s">
        <v>363</v>
      </c>
      <c r="F227" s="136" t="s">
        <v>364</v>
      </c>
      <c r="G227" s="137" t="s">
        <v>177</v>
      </c>
      <c r="H227" s="138">
        <v>17.370999999999999</v>
      </c>
      <c r="I227" s="139"/>
      <c r="J227" s="140">
        <f>ROUND(I227*H227,0)</f>
        <v>0</v>
      </c>
      <c r="K227" s="136" t="s">
        <v>178</v>
      </c>
      <c r="L227" s="32"/>
      <c r="M227" s="141" t="s">
        <v>1</v>
      </c>
      <c r="N227" s="142" t="s">
        <v>42</v>
      </c>
      <c r="P227" s="143">
        <f>O227*H227</f>
        <v>0</v>
      </c>
      <c r="Q227" s="143">
        <v>1E-4</v>
      </c>
      <c r="R227" s="143">
        <f>Q227*H227</f>
        <v>1.7370999999999999E-3</v>
      </c>
      <c r="S227" s="143">
        <v>0</v>
      </c>
      <c r="T227" s="144">
        <f>S227*H227</f>
        <v>0</v>
      </c>
      <c r="AR227" s="145" t="s">
        <v>252</v>
      </c>
      <c r="AT227" s="145" t="s">
        <v>174</v>
      </c>
      <c r="AU227" s="145" t="s">
        <v>85</v>
      </c>
      <c r="AY227" s="17" t="s">
        <v>172</v>
      </c>
      <c r="BE227" s="146">
        <f>IF(N227="základní",J227,0)</f>
        <v>0</v>
      </c>
      <c r="BF227" s="146">
        <f>IF(N227="snížená",J227,0)</f>
        <v>0</v>
      </c>
      <c r="BG227" s="146">
        <f>IF(N227="zákl. přenesená",J227,0)</f>
        <v>0</v>
      </c>
      <c r="BH227" s="146">
        <f>IF(N227="sníž. přenesená",J227,0)</f>
        <v>0</v>
      </c>
      <c r="BI227" s="146">
        <f>IF(N227="nulová",J227,0)</f>
        <v>0</v>
      </c>
      <c r="BJ227" s="17" t="s">
        <v>8</v>
      </c>
      <c r="BK227" s="146">
        <f>ROUND(I227*H227,0)</f>
        <v>0</v>
      </c>
      <c r="BL227" s="17" t="s">
        <v>252</v>
      </c>
      <c r="BM227" s="145" t="s">
        <v>365</v>
      </c>
    </row>
    <row r="228" spans="2:65" s="12" customFormat="1">
      <c r="B228" s="147"/>
      <c r="D228" s="148" t="s">
        <v>180</v>
      </c>
      <c r="E228" s="149" t="s">
        <v>1</v>
      </c>
      <c r="F228" s="150" t="s">
        <v>119</v>
      </c>
      <c r="H228" s="151">
        <v>17.370999999999999</v>
      </c>
      <c r="I228" s="152"/>
      <c r="L228" s="147"/>
      <c r="M228" s="153"/>
      <c r="T228" s="154"/>
      <c r="AT228" s="149" t="s">
        <v>180</v>
      </c>
      <c r="AU228" s="149" t="s">
        <v>85</v>
      </c>
      <c r="AV228" s="12" t="s">
        <v>85</v>
      </c>
      <c r="AW228" s="12" t="s">
        <v>33</v>
      </c>
      <c r="AX228" s="12" t="s">
        <v>8</v>
      </c>
      <c r="AY228" s="149" t="s">
        <v>172</v>
      </c>
    </row>
    <row r="229" spans="2:65" s="1" customFormat="1" ht="24.2" customHeight="1">
      <c r="B229" s="133"/>
      <c r="C229" s="134" t="s">
        <v>366</v>
      </c>
      <c r="D229" s="134" t="s">
        <v>174</v>
      </c>
      <c r="E229" s="135" t="s">
        <v>367</v>
      </c>
      <c r="F229" s="136" t="s">
        <v>368</v>
      </c>
      <c r="G229" s="137" t="s">
        <v>306</v>
      </c>
      <c r="H229" s="138">
        <v>1.532</v>
      </c>
      <c r="I229" s="139"/>
      <c r="J229" s="140">
        <f>ROUND(I229*H229,0)</f>
        <v>0</v>
      </c>
      <c r="K229" s="136" t="s">
        <v>178</v>
      </c>
      <c r="L229" s="32"/>
      <c r="M229" s="141" t="s">
        <v>1</v>
      </c>
      <c r="N229" s="142" t="s">
        <v>42</v>
      </c>
      <c r="P229" s="143">
        <f>O229*H229</f>
        <v>0</v>
      </c>
      <c r="Q229" s="143">
        <v>0</v>
      </c>
      <c r="R229" s="143">
        <f>Q229*H229</f>
        <v>0</v>
      </c>
      <c r="S229" s="143">
        <v>0</v>
      </c>
      <c r="T229" s="144">
        <f>S229*H229</f>
        <v>0</v>
      </c>
      <c r="AR229" s="145" t="s">
        <v>252</v>
      </c>
      <c r="AT229" s="145" t="s">
        <v>174</v>
      </c>
      <c r="AU229" s="145" t="s">
        <v>85</v>
      </c>
      <c r="AY229" s="17" t="s">
        <v>172</v>
      </c>
      <c r="BE229" s="146">
        <f>IF(N229="základní",J229,0)</f>
        <v>0</v>
      </c>
      <c r="BF229" s="146">
        <f>IF(N229="snížená",J229,0)</f>
        <v>0</v>
      </c>
      <c r="BG229" s="146">
        <f>IF(N229="zákl. přenesená",J229,0)</f>
        <v>0</v>
      </c>
      <c r="BH229" s="146">
        <f>IF(N229="sníž. přenesená",J229,0)</f>
        <v>0</v>
      </c>
      <c r="BI229" s="146">
        <f>IF(N229="nulová",J229,0)</f>
        <v>0</v>
      </c>
      <c r="BJ229" s="17" t="s">
        <v>8</v>
      </c>
      <c r="BK229" s="146">
        <f>ROUND(I229*H229,0)</f>
        <v>0</v>
      </c>
      <c r="BL229" s="17" t="s">
        <v>252</v>
      </c>
      <c r="BM229" s="145" t="s">
        <v>369</v>
      </c>
    </row>
    <row r="230" spans="2:65" s="11" customFormat="1" ht="22.9" customHeight="1">
      <c r="B230" s="121"/>
      <c r="D230" s="122" t="s">
        <v>76</v>
      </c>
      <c r="E230" s="131" t="s">
        <v>370</v>
      </c>
      <c r="F230" s="131" t="s">
        <v>371</v>
      </c>
      <c r="I230" s="124"/>
      <c r="J230" s="132">
        <f>BK230</f>
        <v>0</v>
      </c>
      <c r="L230" s="121"/>
      <c r="M230" s="126"/>
      <c r="P230" s="127">
        <f>SUM(P231:P239)</f>
        <v>0</v>
      </c>
      <c r="R230" s="127">
        <f>SUM(R231:R239)</f>
        <v>1.3636279999999999E-2</v>
      </c>
      <c r="T230" s="128">
        <f>SUM(T231:T239)</f>
        <v>1.0354E-2</v>
      </c>
      <c r="AR230" s="122" t="s">
        <v>85</v>
      </c>
      <c r="AT230" s="129" t="s">
        <v>76</v>
      </c>
      <c r="AU230" s="129" t="s">
        <v>8</v>
      </c>
      <c r="AY230" s="122" t="s">
        <v>172</v>
      </c>
      <c r="BK230" s="130">
        <f>SUM(BK231:BK239)</f>
        <v>0</v>
      </c>
    </row>
    <row r="231" spans="2:65" s="1" customFormat="1" ht="16.5" customHeight="1">
      <c r="B231" s="133"/>
      <c r="C231" s="134" t="s">
        <v>372</v>
      </c>
      <c r="D231" s="134" t="s">
        <v>174</v>
      </c>
      <c r="E231" s="135" t="s">
        <v>373</v>
      </c>
      <c r="F231" s="136" t="s">
        <v>374</v>
      </c>
      <c r="G231" s="137" t="s">
        <v>202</v>
      </c>
      <c r="H231" s="138">
        <v>6.2</v>
      </c>
      <c r="I231" s="139"/>
      <c r="J231" s="140">
        <f>ROUND(I231*H231,0)</f>
        <v>0</v>
      </c>
      <c r="K231" s="136" t="s">
        <v>178</v>
      </c>
      <c r="L231" s="32"/>
      <c r="M231" s="141" t="s">
        <v>1</v>
      </c>
      <c r="N231" s="142" t="s">
        <v>42</v>
      </c>
      <c r="P231" s="143">
        <f>O231*H231</f>
        <v>0</v>
      </c>
      <c r="Q231" s="143">
        <v>0</v>
      </c>
      <c r="R231" s="143">
        <f>Q231*H231</f>
        <v>0</v>
      </c>
      <c r="S231" s="143">
        <v>1.67E-3</v>
      </c>
      <c r="T231" s="144">
        <f>S231*H231</f>
        <v>1.0354E-2</v>
      </c>
      <c r="AR231" s="145" t="s">
        <v>252</v>
      </c>
      <c r="AT231" s="145" t="s">
        <v>174</v>
      </c>
      <c r="AU231" s="145" t="s">
        <v>85</v>
      </c>
      <c r="AY231" s="17" t="s">
        <v>172</v>
      </c>
      <c r="BE231" s="146">
        <f>IF(N231="základní",J231,0)</f>
        <v>0</v>
      </c>
      <c r="BF231" s="146">
        <f>IF(N231="snížená",J231,0)</f>
        <v>0</v>
      </c>
      <c r="BG231" s="146">
        <f>IF(N231="zákl. přenesená",J231,0)</f>
        <v>0</v>
      </c>
      <c r="BH231" s="146">
        <f>IF(N231="sníž. přenesená",J231,0)</f>
        <v>0</v>
      </c>
      <c r="BI231" s="146">
        <f>IF(N231="nulová",J231,0)</f>
        <v>0</v>
      </c>
      <c r="BJ231" s="17" t="s">
        <v>8</v>
      </c>
      <c r="BK231" s="146">
        <f>ROUND(I231*H231,0)</f>
        <v>0</v>
      </c>
      <c r="BL231" s="17" t="s">
        <v>252</v>
      </c>
      <c r="BM231" s="145" t="s">
        <v>375</v>
      </c>
    </row>
    <row r="232" spans="2:65" s="12" customFormat="1">
      <c r="B232" s="147"/>
      <c r="D232" s="148" t="s">
        <v>180</v>
      </c>
      <c r="E232" s="149" t="s">
        <v>1</v>
      </c>
      <c r="F232" s="150" t="s">
        <v>376</v>
      </c>
      <c r="H232" s="151">
        <v>2.7</v>
      </c>
      <c r="I232" s="152"/>
      <c r="L232" s="147"/>
      <c r="M232" s="153"/>
      <c r="T232" s="154"/>
      <c r="AT232" s="149" t="s">
        <v>180</v>
      </c>
      <c r="AU232" s="149" t="s">
        <v>85</v>
      </c>
      <c r="AV232" s="12" t="s">
        <v>85</v>
      </c>
      <c r="AW232" s="12" t="s">
        <v>33</v>
      </c>
      <c r="AX232" s="12" t="s">
        <v>77</v>
      </c>
      <c r="AY232" s="149" t="s">
        <v>172</v>
      </c>
    </row>
    <row r="233" spans="2:65" s="12" customFormat="1">
      <c r="B233" s="147"/>
      <c r="D233" s="148" t="s">
        <v>180</v>
      </c>
      <c r="E233" s="149" t="s">
        <v>1</v>
      </c>
      <c r="F233" s="150" t="s">
        <v>377</v>
      </c>
      <c r="H233" s="151">
        <v>3.5</v>
      </c>
      <c r="I233" s="152"/>
      <c r="L233" s="147"/>
      <c r="M233" s="153"/>
      <c r="T233" s="154"/>
      <c r="AT233" s="149" t="s">
        <v>180</v>
      </c>
      <c r="AU233" s="149" t="s">
        <v>85</v>
      </c>
      <c r="AV233" s="12" t="s">
        <v>85</v>
      </c>
      <c r="AW233" s="12" t="s">
        <v>33</v>
      </c>
      <c r="AX233" s="12" t="s">
        <v>77</v>
      </c>
      <c r="AY233" s="149" t="s">
        <v>172</v>
      </c>
    </row>
    <row r="234" spans="2:65" s="13" customFormat="1">
      <c r="B234" s="155"/>
      <c r="D234" s="148" t="s">
        <v>180</v>
      </c>
      <c r="E234" s="156" t="s">
        <v>1</v>
      </c>
      <c r="F234" s="157" t="s">
        <v>188</v>
      </c>
      <c r="H234" s="158">
        <v>6.2</v>
      </c>
      <c r="I234" s="159"/>
      <c r="L234" s="155"/>
      <c r="M234" s="160"/>
      <c r="T234" s="161"/>
      <c r="AT234" s="156" t="s">
        <v>180</v>
      </c>
      <c r="AU234" s="156" t="s">
        <v>85</v>
      </c>
      <c r="AV234" s="13" t="s">
        <v>88</v>
      </c>
      <c r="AW234" s="13" t="s">
        <v>33</v>
      </c>
      <c r="AX234" s="13" t="s">
        <v>8</v>
      </c>
      <c r="AY234" s="156" t="s">
        <v>172</v>
      </c>
    </row>
    <row r="235" spans="2:65" s="1" customFormat="1" ht="24.2" customHeight="1">
      <c r="B235" s="133"/>
      <c r="C235" s="134" t="s">
        <v>378</v>
      </c>
      <c r="D235" s="134" t="s">
        <v>174</v>
      </c>
      <c r="E235" s="135" t="s">
        <v>379</v>
      </c>
      <c r="F235" s="136" t="s">
        <v>380</v>
      </c>
      <c r="G235" s="137" t="s">
        <v>202</v>
      </c>
      <c r="H235" s="138">
        <v>6.2</v>
      </c>
      <c r="I235" s="139"/>
      <c r="J235" s="140">
        <f>ROUND(I235*H235,0)</f>
        <v>0</v>
      </c>
      <c r="K235" s="136" t="s">
        <v>178</v>
      </c>
      <c r="L235" s="32"/>
      <c r="M235" s="141" t="s">
        <v>1</v>
      </c>
      <c r="N235" s="142" t="s">
        <v>42</v>
      </c>
      <c r="P235" s="143">
        <f>O235*H235</f>
        <v>0</v>
      </c>
      <c r="Q235" s="143">
        <v>2.1993999999999998E-3</v>
      </c>
      <c r="R235" s="143">
        <f>Q235*H235</f>
        <v>1.3636279999999999E-2</v>
      </c>
      <c r="S235" s="143">
        <v>0</v>
      </c>
      <c r="T235" s="144">
        <f>S235*H235</f>
        <v>0</v>
      </c>
      <c r="AR235" s="145" t="s">
        <v>252</v>
      </c>
      <c r="AT235" s="145" t="s">
        <v>174</v>
      </c>
      <c r="AU235" s="145" t="s">
        <v>85</v>
      </c>
      <c r="AY235" s="17" t="s">
        <v>172</v>
      </c>
      <c r="BE235" s="146">
        <f>IF(N235="základní",J235,0)</f>
        <v>0</v>
      </c>
      <c r="BF235" s="146">
        <f>IF(N235="snížená",J235,0)</f>
        <v>0</v>
      </c>
      <c r="BG235" s="146">
        <f>IF(N235="zákl. přenesená",J235,0)</f>
        <v>0</v>
      </c>
      <c r="BH235" s="146">
        <f>IF(N235="sníž. přenesená",J235,0)</f>
        <v>0</v>
      </c>
      <c r="BI235" s="146">
        <f>IF(N235="nulová",J235,0)</f>
        <v>0</v>
      </c>
      <c r="BJ235" s="17" t="s">
        <v>8</v>
      </c>
      <c r="BK235" s="146">
        <f>ROUND(I235*H235,0)</f>
        <v>0</v>
      </c>
      <c r="BL235" s="17" t="s">
        <v>252</v>
      </c>
      <c r="BM235" s="145" t="s">
        <v>381</v>
      </c>
    </row>
    <row r="236" spans="2:65" s="12" customFormat="1">
      <c r="B236" s="147"/>
      <c r="D236" s="148" t="s">
        <v>180</v>
      </c>
      <c r="E236" s="149" t="s">
        <v>1</v>
      </c>
      <c r="F236" s="150" t="s">
        <v>376</v>
      </c>
      <c r="H236" s="151">
        <v>2.7</v>
      </c>
      <c r="I236" s="152"/>
      <c r="L236" s="147"/>
      <c r="M236" s="153"/>
      <c r="T236" s="154"/>
      <c r="AT236" s="149" t="s">
        <v>180</v>
      </c>
      <c r="AU236" s="149" t="s">
        <v>85</v>
      </c>
      <c r="AV236" s="12" t="s">
        <v>85</v>
      </c>
      <c r="AW236" s="12" t="s">
        <v>33</v>
      </c>
      <c r="AX236" s="12" t="s">
        <v>77</v>
      </c>
      <c r="AY236" s="149" t="s">
        <v>172</v>
      </c>
    </row>
    <row r="237" spans="2:65" s="12" customFormat="1">
      <c r="B237" s="147"/>
      <c r="D237" s="148" t="s">
        <v>180</v>
      </c>
      <c r="E237" s="149" t="s">
        <v>1</v>
      </c>
      <c r="F237" s="150" t="s">
        <v>377</v>
      </c>
      <c r="H237" s="151">
        <v>3.5</v>
      </c>
      <c r="I237" s="152"/>
      <c r="L237" s="147"/>
      <c r="M237" s="153"/>
      <c r="T237" s="154"/>
      <c r="AT237" s="149" t="s">
        <v>180</v>
      </c>
      <c r="AU237" s="149" t="s">
        <v>85</v>
      </c>
      <c r="AV237" s="12" t="s">
        <v>85</v>
      </c>
      <c r="AW237" s="12" t="s">
        <v>33</v>
      </c>
      <c r="AX237" s="12" t="s">
        <v>77</v>
      </c>
      <c r="AY237" s="149" t="s">
        <v>172</v>
      </c>
    </row>
    <row r="238" spans="2:65" s="13" customFormat="1">
      <c r="B238" s="155"/>
      <c r="D238" s="148" t="s">
        <v>180</v>
      </c>
      <c r="E238" s="156" t="s">
        <v>1</v>
      </c>
      <c r="F238" s="157" t="s">
        <v>188</v>
      </c>
      <c r="H238" s="158">
        <v>6.2</v>
      </c>
      <c r="I238" s="159"/>
      <c r="L238" s="155"/>
      <c r="M238" s="160"/>
      <c r="T238" s="161"/>
      <c r="AT238" s="156" t="s">
        <v>180</v>
      </c>
      <c r="AU238" s="156" t="s">
        <v>85</v>
      </c>
      <c r="AV238" s="13" t="s">
        <v>88</v>
      </c>
      <c r="AW238" s="13" t="s">
        <v>33</v>
      </c>
      <c r="AX238" s="13" t="s">
        <v>8</v>
      </c>
      <c r="AY238" s="156" t="s">
        <v>172</v>
      </c>
    </row>
    <row r="239" spans="2:65" s="1" customFormat="1" ht="24.2" customHeight="1">
      <c r="B239" s="133"/>
      <c r="C239" s="134" t="s">
        <v>382</v>
      </c>
      <c r="D239" s="134" t="s">
        <v>174</v>
      </c>
      <c r="E239" s="135" t="s">
        <v>383</v>
      </c>
      <c r="F239" s="136" t="s">
        <v>384</v>
      </c>
      <c r="G239" s="137" t="s">
        <v>306</v>
      </c>
      <c r="H239" s="138">
        <v>1.4E-2</v>
      </c>
      <c r="I239" s="139"/>
      <c r="J239" s="140">
        <f>ROUND(I239*H239,0)</f>
        <v>0</v>
      </c>
      <c r="K239" s="136" t="s">
        <v>178</v>
      </c>
      <c r="L239" s="32"/>
      <c r="M239" s="141" t="s">
        <v>1</v>
      </c>
      <c r="N239" s="142" t="s">
        <v>42</v>
      </c>
      <c r="P239" s="143">
        <f>O239*H239</f>
        <v>0</v>
      </c>
      <c r="Q239" s="143">
        <v>0</v>
      </c>
      <c r="R239" s="143">
        <f>Q239*H239</f>
        <v>0</v>
      </c>
      <c r="S239" s="143">
        <v>0</v>
      </c>
      <c r="T239" s="144">
        <f>S239*H239</f>
        <v>0</v>
      </c>
      <c r="AR239" s="145" t="s">
        <v>252</v>
      </c>
      <c r="AT239" s="145" t="s">
        <v>174</v>
      </c>
      <c r="AU239" s="145" t="s">
        <v>85</v>
      </c>
      <c r="AY239" s="17" t="s">
        <v>172</v>
      </c>
      <c r="BE239" s="146">
        <f>IF(N239="základní",J239,0)</f>
        <v>0</v>
      </c>
      <c r="BF239" s="146">
        <f>IF(N239="snížená",J239,0)</f>
        <v>0</v>
      </c>
      <c r="BG239" s="146">
        <f>IF(N239="zákl. přenesená",J239,0)</f>
        <v>0</v>
      </c>
      <c r="BH239" s="146">
        <f>IF(N239="sníž. přenesená",J239,0)</f>
        <v>0</v>
      </c>
      <c r="BI239" s="146">
        <f>IF(N239="nulová",J239,0)</f>
        <v>0</v>
      </c>
      <c r="BJ239" s="17" t="s">
        <v>8</v>
      </c>
      <c r="BK239" s="146">
        <f>ROUND(I239*H239,0)</f>
        <v>0</v>
      </c>
      <c r="BL239" s="17" t="s">
        <v>252</v>
      </c>
      <c r="BM239" s="145" t="s">
        <v>385</v>
      </c>
    </row>
    <row r="240" spans="2:65" s="11" customFormat="1" ht="22.9" customHeight="1">
      <c r="B240" s="121"/>
      <c r="D240" s="122" t="s">
        <v>76</v>
      </c>
      <c r="E240" s="131" t="s">
        <v>386</v>
      </c>
      <c r="F240" s="131" t="s">
        <v>387</v>
      </c>
      <c r="I240" s="124"/>
      <c r="J240" s="132">
        <f>BK240</f>
        <v>0</v>
      </c>
      <c r="L240" s="121"/>
      <c r="M240" s="126"/>
      <c r="P240" s="127">
        <f>SUM(P241:P296)</f>
        <v>0</v>
      </c>
      <c r="R240" s="127">
        <f>SUM(R241:R296)</f>
        <v>0.67019247122870029</v>
      </c>
      <c r="T240" s="128">
        <f>SUM(T241:T296)</f>
        <v>9.3200000000000002E-3</v>
      </c>
      <c r="AR240" s="122" t="s">
        <v>85</v>
      </c>
      <c r="AT240" s="129" t="s">
        <v>76</v>
      </c>
      <c r="AU240" s="129" t="s">
        <v>8</v>
      </c>
      <c r="AY240" s="122" t="s">
        <v>172</v>
      </c>
      <c r="BK240" s="130">
        <f>SUM(BK241:BK296)</f>
        <v>0</v>
      </c>
    </row>
    <row r="241" spans="2:65" s="1" customFormat="1" ht="24.2" customHeight="1">
      <c r="B241" s="133"/>
      <c r="C241" s="134" t="s">
        <v>388</v>
      </c>
      <c r="D241" s="134" t="s">
        <v>174</v>
      </c>
      <c r="E241" s="135" t="s">
        <v>389</v>
      </c>
      <c r="F241" s="136" t="s">
        <v>390</v>
      </c>
      <c r="G241" s="137" t="s">
        <v>177</v>
      </c>
      <c r="H241" s="138">
        <v>4.3680000000000003</v>
      </c>
      <c r="I241" s="139"/>
      <c r="J241" s="140">
        <f>ROUND(I241*H241,0)</f>
        <v>0</v>
      </c>
      <c r="K241" s="136" t="s">
        <v>178</v>
      </c>
      <c r="L241" s="32"/>
      <c r="M241" s="141" t="s">
        <v>1</v>
      </c>
      <c r="N241" s="142" t="s">
        <v>42</v>
      </c>
      <c r="P241" s="143">
        <f>O241*H241</f>
        <v>0</v>
      </c>
      <c r="Q241" s="143">
        <v>2.4792459999999999E-4</v>
      </c>
      <c r="R241" s="143">
        <f>Q241*H241</f>
        <v>1.0829346528000001E-3</v>
      </c>
      <c r="S241" s="143">
        <v>0</v>
      </c>
      <c r="T241" s="144">
        <f>S241*H241</f>
        <v>0</v>
      </c>
      <c r="AR241" s="145" t="s">
        <v>252</v>
      </c>
      <c r="AT241" s="145" t="s">
        <v>174</v>
      </c>
      <c r="AU241" s="145" t="s">
        <v>85</v>
      </c>
      <c r="AY241" s="17" t="s">
        <v>172</v>
      </c>
      <c r="BE241" s="146">
        <f>IF(N241="základní",J241,0)</f>
        <v>0</v>
      </c>
      <c r="BF241" s="146">
        <f>IF(N241="snížená",J241,0)</f>
        <v>0</v>
      </c>
      <c r="BG241" s="146">
        <f>IF(N241="zákl. přenesená",J241,0)</f>
        <v>0</v>
      </c>
      <c r="BH241" s="146">
        <f>IF(N241="sníž. přenesená",J241,0)</f>
        <v>0</v>
      </c>
      <c r="BI241" s="146">
        <f>IF(N241="nulová",J241,0)</f>
        <v>0</v>
      </c>
      <c r="BJ241" s="17" t="s">
        <v>8</v>
      </c>
      <c r="BK241" s="146">
        <f>ROUND(I241*H241,0)</f>
        <v>0</v>
      </c>
      <c r="BL241" s="17" t="s">
        <v>252</v>
      </c>
      <c r="BM241" s="145" t="s">
        <v>391</v>
      </c>
    </row>
    <row r="242" spans="2:65" s="12" customFormat="1">
      <c r="B242" s="147"/>
      <c r="D242" s="148" t="s">
        <v>180</v>
      </c>
      <c r="E242" s="149" t="s">
        <v>1</v>
      </c>
      <c r="F242" s="150" t="s">
        <v>392</v>
      </c>
      <c r="H242" s="151">
        <v>4.3680000000000003</v>
      </c>
      <c r="I242" s="152"/>
      <c r="L242" s="147"/>
      <c r="M242" s="153"/>
      <c r="T242" s="154"/>
      <c r="AT242" s="149" t="s">
        <v>180</v>
      </c>
      <c r="AU242" s="149" t="s">
        <v>85</v>
      </c>
      <c r="AV242" s="12" t="s">
        <v>85</v>
      </c>
      <c r="AW242" s="12" t="s">
        <v>33</v>
      </c>
      <c r="AX242" s="12" t="s">
        <v>8</v>
      </c>
      <c r="AY242" s="149" t="s">
        <v>172</v>
      </c>
    </row>
    <row r="243" spans="2:65" s="1" customFormat="1" ht="24.2" customHeight="1">
      <c r="B243" s="133"/>
      <c r="C243" s="162" t="s">
        <v>393</v>
      </c>
      <c r="D243" s="162" t="s">
        <v>231</v>
      </c>
      <c r="E243" s="163" t="s">
        <v>394</v>
      </c>
      <c r="F243" s="164" t="s">
        <v>395</v>
      </c>
      <c r="G243" s="165" t="s">
        <v>177</v>
      </c>
      <c r="H243" s="166">
        <v>4.3680000000000003</v>
      </c>
      <c r="I243" s="167"/>
      <c r="J243" s="168">
        <f>ROUND(I243*H243,0)</f>
        <v>0</v>
      </c>
      <c r="K243" s="164" t="s">
        <v>1</v>
      </c>
      <c r="L243" s="169"/>
      <c r="M243" s="170" t="s">
        <v>1</v>
      </c>
      <c r="N243" s="171" t="s">
        <v>42</v>
      </c>
      <c r="P243" s="143">
        <f>O243*H243</f>
        <v>0</v>
      </c>
      <c r="Q243" s="143">
        <v>3.6420000000000001E-2</v>
      </c>
      <c r="R243" s="143">
        <f>Q243*H243</f>
        <v>0.15908256000000001</v>
      </c>
      <c r="S243" s="143">
        <v>0</v>
      </c>
      <c r="T243" s="144">
        <f>S243*H243</f>
        <v>0</v>
      </c>
      <c r="AR243" s="145" t="s">
        <v>343</v>
      </c>
      <c r="AT243" s="145" t="s">
        <v>231</v>
      </c>
      <c r="AU243" s="145" t="s">
        <v>85</v>
      </c>
      <c r="AY243" s="17" t="s">
        <v>172</v>
      </c>
      <c r="BE243" s="146">
        <f>IF(N243="základní",J243,0)</f>
        <v>0</v>
      </c>
      <c r="BF243" s="146">
        <f>IF(N243="snížená",J243,0)</f>
        <v>0</v>
      </c>
      <c r="BG243" s="146">
        <f>IF(N243="zákl. přenesená",J243,0)</f>
        <v>0</v>
      </c>
      <c r="BH243" s="146">
        <f>IF(N243="sníž. přenesená",J243,0)</f>
        <v>0</v>
      </c>
      <c r="BI243" s="146">
        <f>IF(N243="nulová",J243,0)</f>
        <v>0</v>
      </c>
      <c r="BJ243" s="17" t="s">
        <v>8</v>
      </c>
      <c r="BK243" s="146">
        <f>ROUND(I243*H243,0)</f>
        <v>0</v>
      </c>
      <c r="BL243" s="17" t="s">
        <v>252</v>
      </c>
      <c r="BM243" s="145" t="s">
        <v>396</v>
      </c>
    </row>
    <row r="244" spans="2:65" s="12" customFormat="1">
      <c r="B244" s="147"/>
      <c r="D244" s="148" t="s">
        <v>180</v>
      </c>
      <c r="E244" s="149" t="s">
        <v>1</v>
      </c>
      <c r="F244" s="150" t="s">
        <v>392</v>
      </c>
      <c r="H244" s="151">
        <v>4.3680000000000003</v>
      </c>
      <c r="I244" s="152"/>
      <c r="L244" s="147"/>
      <c r="M244" s="153"/>
      <c r="T244" s="154"/>
      <c r="AT244" s="149" t="s">
        <v>180</v>
      </c>
      <c r="AU244" s="149" t="s">
        <v>85</v>
      </c>
      <c r="AV244" s="12" t="s">
        <v>85</v>
      </c>
      <c r="AW244" s="12" t="s">
        <v>33</v>
      </c>
      <c r="AX244" s="12" t="s">
        <v>8</v>
      </c>
      <c r="AY244" s="149" t="s">
        <v>172</v>
      </c>
    </row>
    <row r="245" spans="2:65" s="1" customFormat="1" ht="24.2" customHeight="1">
      <c r="B245" s="133"/>
      <c r="C245" s="134" t="s">
        <v>397</v>
      </c>
      <c r="D245" s="134" t="s">
        <v>174</v>
      </c>
      <c r="E245" s="135" t="s">
        <v>398</v>
      </c>
      <c r="F245" s="136" t="s">
        <v>399</v>
      </c>
      <c r="G245" s="137" t="s">
        <v>177</v>
      </c>
      <c r="H245" s="138">
        <v>8.8030000000000008</v>
      </c>
      <c r="I245" s="139"/>
      <c r="J245" s="140">
        <f>ROUND(I245*H245,0)</f>
        <v>0</v>
      </c>
      <c r="K245" s="136" t="s">
        <v>178</v>
      </c>
      <c r="L245" s="32"/>
      <c r="M245" s="141" t="s">
        <v>1</v>
      </c>
      <c r="N245" s="142" t="s">
        <v>42</v>
      </c>
      <c r="P245" s="143">
        <f>O245*H245</f>
        <v>0</v>
      </c>
      <c r="Q245" s="143">
        <v>2.5260130000000002E-4</v>
      </c>
      <c r="R245" s="143">
        <f>Q245*H245</f>
        <v>2.2236492439000003E-3</v>
      </c>
      <c r="S245" s="143">
        <v>0</v>
      </c>
      <c r="T245" s="144">
        <f>S245*H245</f>
        <v>0</v>
      </c>
      <c r="AR245" s="145" t="s">
        <v>252</v>
      </c>
      <c r="AT245" s="145" t="s">
        <v>174</v>
      </c>
      <c r="AU245" s="145" t="s">
        <v>85</v>
      </c>
      <c r="AY245" s="17" t="s">
        <v>172</v>
      </c>
      <c r="BE245" s="146">
        <f>IF(N245="základní",J245,0)</f>
        <v>0</v>
      </c>
      <c r="BF245" s="146">
        <f>IF(N245="snížená",J245,0)</f>
        <v>0</v>
      </c>
      <c r="BG245" s="146">
        <f>IF(N245="zákl. přenesená",J245,0)</f>
        <v>0</v>
      </c>
      <c r="BH245" s="146">
        <f>IF(N245="sníž. přenesená",J245,0)</f>
        <v>0</v>
      </c>
      <c r="BI245" s="146">
        <f>IF(N245="nulová",J245,0)</f>
        <v>0</v>
      </c>
      <c r="BJ245" s="17" t="s">
        <v>8</v>
      </c>
      <c r="BK245" s="146">
        <f>ROUND(I245*H245,0)</f>
        <v>0</v>
      </c>
      <c r="BL245" s="17" t="s">
        <v>252</v>
      </c>
      <c r="BM245" s="145" t="s">
        <v>400</v>
      </c>
    </row>
    <row r="246" spans="2:65" s="12" customFormat="1">
      <c r="B246" s="147"/>
      <c r="D246" s="148" t="s">
        <v>180</v>
      </c>
      <c r="E246" s="149" t="s">
        <v>1</v>
      </c>
      <c r="F246" s="150" t="s">
        <v>256</v>
      </c>
      <c r="H246" s="151">
        <v>8.8030000000000008</v>
      </c>
      <c r="I246" s="152"/>
      <c r="L246" s="147"/>
      <c r="M246" s="153"/>
      <c r="T246" s="154"/>
      <c r="AT246" s="149" t="s">
        <v>180</v>
      </c>
      <c r="AU246" s="149" t="s">
        <v>85</v>
      </c>
      <c r="AV246" s="12" t="s">
        <v>85</v>
      </c>
      <c r="AW246" s="12" t="s">
        <v>33</v>
      </c>
      <c r="AX246" s="12" t="s">
        <v>8</v>
      </c>
      <c r="AY246" s="149" t="s">
        <v>172</v>
      </c>
    </row>
    <row r="247" spans="2:65" s="1" customFormat="1" ht="24.2" customHeight="1">
      <c r="B247" s="133"/>
      <c r="C247" s="162" t="s">
        <v>401</v>
      </c>
      <c r="D247" s="162" t="s">
        <v>231</v>
      </c>
      <c r="E247" s="163" t="s">
        <v>402</v>
      </c>
      <c r="F247" s="164" t="s">
        <v>403</v>
      </c>
      <c r="G247" s="165" t="s">
        <v>177</v>
      </c>
      <c r="H247" s="166">
        <v>8.8030000000000008</v>
      </c>
      <c r="I247" s="167"/>
      <c r="J247" s="168">
        <f>ROUND(I247*H247,0)</f>
        <v>0</v>
      </c>
      <c r="K247" s="164" t="s">
        <v>1</v>
      </c>
      <c r="L247" s="169"/>
      <c r="M247" s="170" t="s">
        <v>1</v>
      </c>
      <c r="N247" s="171" t="s">
        <v>42</v>
      </c>
      <c r="P247" s="143">
        <f>O247*H247</f>
        <v>0</v>
      </c>
      <c r="Q247" s="143">
        <v>3.6110000000000003E-2</v>
      </c>
      <c r="R247" s="143">
        <f>Q247*H247</f>
        <v>0.31787633000000004</v>
      </c>
      <c r="S247" s="143">
        <v>0</v>
      </c>
      <c r="T247" s="144">
        <f>S247*H247</f>
        <v>0</v>
      </c>
      <c r="AR247" s="145" t="s">
        <v>343</v>
      </c>
      <c r="AT247" s="145" t="s">
        <v>231</v>
      </c>
      <c r="AU247" s="145" t="s">
        <v>85</v>
      </c>
      <c r="AY247" s="17" t="s">
        <v>172</v>
      </c>
      <c r="BE247" s="146">
        <f>IF(N247="základní",J247,0)</f>
        <v>0</v>
      </c>
      <c r="BF247" s="146">
        <f>IF(N247="snížená",J247,0)</f>
        <v>0</v>
      </c>
      <c r="BG247" s="146">
        <f>IF(N247="zákl. přenesená",J247,0)</f>
        <v>0</v>
      </c>
      <c r="BH247" s="146">
        <f>IF(N247="sníž. přenesená",J247,0)</f>
        <v>0</v>
      </c>
      <c r="BI247" s="146">
        <f>IF(N247="nulová",J247,0)</f>
        <v>0</v>
      </c>
      <c r="BJ247" s="17" t="s">
        <v>8</v>
      </c>
      <c r="BK247" s="146">
        <f>ROUND(I247*H247,0)</f>
        <v>0</v>
      </c>
      <c r="BL247" s="17" t="s">
        <v>252</v>
      </c>
      <c r="BM247" s="145" t="s">
        <v>404</v>
      </c>
    </row>
    <row r="248" spans="2:65" s="12" customFormat="1">
      <c r="B248" s="147"/>
      <c r="D248" s="148" t="s">
        <v>180</v>
      </c>
      <c r="E248" s="149" t="s">
        <v>1</v>
      </c>
      <c r="F248" s="150" t="s">
        <v>256</v>
      </c>
      <c r="H248" s="151">
        <v>8.8030000000000008</v>
      </c>
      <c r="I248" s="152"/>
      <c r="L248" s="147"/>
      <c r="M248" s="153"/>
      <c r="T248" s="154"/>
      <c r="AT248" s="149" t="s">
        <v>180</v>
      </c>
      <c r="AU248" s="149" t="s">
        <v>85</v>
      </c>
      <c r="AV248" s="12" t="s">
        <v>85</v>
      </c>
      <c r="AW248" s="12" t="s">
        <v>33</v>
      </c>
      <c r="AX248" s="12" t="s">
        <v>8</v>
      </c>
      <c r="AY248" s="149" t="s">
        <v>172</v>
      </c>
    </row>
    <row r="249" spans="2:65" s="1" customFormat="1" ht="24.2" customHeight="1">
      <c r="B249" s="133"/>
      <c r="C249" s="134" t="s">
        <v>405</v>
      </c>
      <c r="D249" s="134" t="s">
        <v>174</v>
      </c>
      <c r="E249" s="135" t="s">
        <v>406</v>
      </c>
      <c r="F249" s="136" t="s">
        <v>407</v>
      </c>
      <c r="G249" s="137" t="s">
        <v>202</v>
      </c>
      <c r="H249" s="138">
        <v>29.12</v>
      </c>
      <c r="I249" s="139"/>
      <c r="J249" s="140">
        <f>ROUND(I249*H249,0)</f>
        <v>0</v>
      </c>
      <c r="K249" s="136" t="s">
        <v>178</v>
      </c>
      <c r="L249" s="32"/>
      <c r="M249" s="141" t="s">
        <v>1</v>
      </c>
      <c r="N249" s="142" t="s">
        <v>42</v>
      </c>
      <c r="P249" s="143">
        <f>O249*H249</f>
        <v>0</v>
      </c>
      <c r="Q249" s="143">
        <v>1.5025109999999999E-4</v>
      </c>
      <c r="R249" s="143">
        <f>Q249*H249</f>
        <v>4.375312032E-3</v>
      </c>
      <c r="S249" s="143">
        <v>0</v>
      </c>
      <c r="T249" s="144">
        <f>S249*H249</f>
        <v>0</v>
      </c>
      <c r="AR249" s="145" t="s">
        <v>252</v>
      </c>
      <c r="AT249" s="145" t="s">
        <v>174</v>
      </c>
      <c r="AU249" s="145" t="s">
        <v>85</v>
      </c>
      <c r="AY249" s="17" t="s">
        <v>172</v>
      </c>
      <c r="BE249" s="146">
        <f>IF(N249="základní",J249,0)</f>
        <v>0</v>
      </c>
      <c r="BF249" s="146">
        <f>IF(N249="snížená",J249,0)</f>
        <v>0</v>
      </c>
      <c r="BG249" s="146">
        <f>IF(N249="zákl. přenesená",J249,0)</f>
        <v>0</v>
      </c>
      <c r="BH249" s="146">
        <f>IF(N249="sníž. přenesená",J249,0)</f>
        <v>0</v>
      </c>
      <c r="BI249" s="146">
        <f>IF(N249="nulová",J249,0)</f>
        <v>0</v>
      </c>
      <c r="BJ249" s="17" t="s">
        <v>8</v>
      </c>
      <c r="BK249" s="146">
        <f>ROUND(I249*H249,0)</f>
        <v>0</v>
      </c>
      <c r="BL249" s="17" t="s">
        <v>252</v>
      </c>
      <c r="BM249" s="145" t="s">
        <v>408</v>
      </c>
    </row>
    <row r="250" spans="2:65" s="12" customFormat="1">
      <c r="B250" s="147"/>
      <c r="D250" s="148" t="s">
        <v>180</v>
      </c>
      <c r="E250" s="149" t="s">
        <v>1</v>
      </c>
      <c r="F250" s="150" t="s">
        <v>409</v>
      </c>
      <c r="H250" s="151">
        <v>11.92</v>
      </c>
      <c r="I250" s="152"/>
      <c r="L250" s="147"/>
      <c r="M250" s="153"/>
      <c r="T250" s="154"/>
      <c r="AT250" s="149" t="s">
        <v>180</v>
      </c>
      <c r="AU250" s="149" t="s">
        <v>85</v>
      </c>
      <c r="AV250" s="12" t="s">
        <v>85</v>
      </c>
      <c r="AW250" s="12" t="s">
        <v>33</v>
      </c>
      <c r="AX250" s="12" t="s">
        <v>77</v>
      </c>
      <c r="AY250" s="149" t="s">
        <v>172</v>
      </c>
    </row>
    <row r="251" spans="2:65" s="12" customFormat="1">
      <c r="B251" s="147"/>
      <c r="D251" s="148" t="s">
        <v>180</v>
      </c>
      <c r="E251" s="149" t="s">
        <v>1</v>
      </c>
      <c r="F251" s="150" t="s">
        <v>410</v>
      </c>
      <c r="H251" s="151">
        <v>17.2</v>
      </c>
      <c r="I251" s="152"/>
      <c r="L251" s="147"/>
      <c r="M251" s="153"/>
      <c r="T251" s="154"/>
      <c r="AT251" s="149" t="s">
        <v>180</v>
      </c>
      <c r="AU251" s="149" t="s">
        <v>85</v>
      </c>
      <c r="AV251" s="12" t="s">
        <v>85</v>
      </c>
      <c r="AW251" s="12" t="s">
        <v>33</v>
      </c>
      <c r="AX251" s="12" t="s">
        <v>77</v>
      </c>
      <c r="AY251" s="149" t="s">
        <v>172</v>
      </c>
    </row>
    <row r="252" spans="2:65" s="13" customFormat="1">
      <c r="B252" s="155"/>
      <c r="D252" s="148" t="s">
        <v>180</v>
      </c>
      <c r="E252" s="156" t="s">
        <v>1</v>
      </c>
      <c r="F252" s="157" t="s">
        <v>188</v>
      </c>
      <c r="H252" s="158">
        <v>29.119999999999997</v>
      </c>
      <c r="I252" s="159"/>
      <c r="L252" s="155"/>
      <c r="M252" s="160"/>
      <c r="T252" s="161"/>
      <c r="AT252" s="156" t="s">
        <v>180</v>
      </c>
      <c r="AU252" s="156" t="s">
        <v>85</v>
      </c>
      <c r="AV252" s="13" t="s">
        <v>88</v>
      </c>
      <c r="AW252" s="13" t="s">
        <v>33</v>
      </c>
      <c r="AX252" s="13" t="s">
        <v>8</v>
      </c>
      <c r="AY252" s="156" t="s">
        <v>172</v>
      </c>
    </row>
    <row r="253" spans="2:65" s="1" customFormat="1" ht="33" customHeight="1">
      <c r="B253" s="133"/>
      <c r="C253" s="134" t="s">
        <v>411</v>
      </c>
      <c r="D253" s="134" t="s">
        <v>174</v>
      </c>
      <c r="E253" s="135" t="s">
        <v>412</v>
      </c>
      <c r="F253" s="136" t="s">
        <v>413</v>
      </c>
      <c r="G253" s="137" t="s">
        <v>191</v>
      </c>
      <c r="H253" s="138">
        <v>3</v>
      </c>
      <c r="I253" s="139"/>
      <c r="J253" s="140">
        <f>ROUND(I253*H253,0)</f>
        <v>0</v>
      </c>
      <c r="K253" s="136" t="s">
        <v>178</v>
      </c>
      <c r="L253" s="32"/>
      <c r="M253" s="141" t="s">
        <v>1</v>
      </c>
      <c r="N253" s="142" t="s">
        <v>42</v>
      </c>
      <c r="P253" s="143">
        <f>O253*H253</f>
        <v>0</v>
      </c>
      <c r="Q253" s="143">
        <v>0</v>
      </c>
      <c r="R253" s="143">
        <f>Q253*H253</f>
        <v>0</v>
      </c>
      <c r="S253" s="143">
        <v>0</v>
      </c>
      <c r="T253" s="144">
        <f>S253*H253</f>
        <v>0</v>
      </c>
      <c r="AR253" s="145" t="s">
        <v>252</v>
      </c>
      <c r="AT253" s="145" t="s">
        <v>174</v>
      </c>
      <c r="AU253" s="145" t="s">
        <v>85</v>
      </c>
      <c r="AY253" s="17" t="s">
        <v>172</v>
      </c>
      <c r="BE253" s="146">
        <f>IF(N253="základní",J253,0)</f>
        <v>0</v>
      </c>
      <c r="BF253" s="146">
        <f>IF(N253="snížená",J253,0)</f>
        <v>0</v>
      </c>
      <c r="BG253" s="146">
        <f>IF(N253="zákl. přenesená",J253,0)</f>
        <v>0</v>
      </c>
      <c r="BH253" s="146">
        <f>IF(N253="sníž. přenesená",J253,0)</f>
        <v>0</v>
      </c>
      <c r="BI253" s="146">
        <f>IF(N253="nulová",J253,0)</f>
        <v>0</v>
      </c>
      <c r="BJ253" s="17" t="s">
        <v>8</v>
      </c>
      <c r="BK253" s="146">
        <f>ROUND(I253*H253,0)</f>
        <v>0</v>
      </c>
      <c r="BL253" s="17" t="s">
        <v>252</v>
      </c>
      <c r="BM253" s="145" t="s">
        <v>414</v>
      </c>
    </row>
    <row r="254" spans="2:65" s="12" customFormat="1">
      <c r="B254" s="147"/>
      <c r="D254" s="148" t="s">
        <v>180</v>
      </c>
      <c r="E254" s="149" t="s">
        <v>1</v>
      </c>
      <c r="F254" s="150" t="s">
        <v>415</v>
      </c>
      <c r="H254" s="151">
        <v>1</v>
      </c>
      <c r="I254" s="152"/>
      <c r="L254" s="147"/>
      <c r="M254" s="153"/>
      <c r="T254" s="154"/>
      <c r="AT254" s="149" t="s">
        <v>180</v>
      </c>
      <c r="AU254" s="149" t="s">
        <v>85</v>
      </c>
      <c r="AV254" s="12" t="s">
        <v>85</v>
      </c>
      <c r="AW254" s="12" t="s">
        <v>33</v>
      </c>
      <c r="AX254" s="12" t="s">
        <v>77</v>
      </c>
      <c r="AY254" s="149" t="s">
        <v>172</v>
      </c>
    </row>
    <row r="255" spans="2:65" s="12" customFormat="1">
      <c r="B255" s="147"/>
      <c r="D255" s="148" t="s">
        <v>180</v>
      </c>
      <c r="E255" s="149" t="s">
        <v>1</v>
      </c>
      <c r="F255" s="150" t="s">
        <v>416</v>
      </c>
      <c r="H255" s="151">
        <v>1</v>
      </c>
      <c r="I255" s="152"/>
      <c r="L255" s="147"/>
      <c r="M255" s="153"/>
      <c r="T255" s="154"/>
      <c r="AT255" s="149" t="s">
        <v>180</v>
      </c>
      <c r="AU255" s="149" t="s">
        <v>85</v>
      </c>
      <c r="AV255" s="12" t="s">
        <v>85</v>
      </c>
      <c r="AW255" s="12" t="s">
        <v>33</v>
      </c>
      <c r="AX255" s="12" t="s">
        <v>77</v>
      </c>
      <c r="AY255" s="149" t="s">
        <v>172</v>
      </c>
    </row>
    <row r="256" spans="2:65" s="12" customFormat="1">
      <c r="B256" s="147"/>
      <c r="D256" s="148" t="s">
        <v>180</v>
      </c>
      <c r="E256" s="149" t="s">
        <v>1</v>
      </c>
      <c r="F256" s="150" t="s">
        <v>417</v>
      </c>
      <c r="H256" s="151">
        <v>1</v>
      </c>
      <c r="I256" s="152"/>
      <c r="L256" s="147"/>
      <c r="M256" s="153"/>
      <c r="T256" s="154"/>
      <c r="AT256" s="149" t="s">
        <v>180</v>
      </c>
      <c r="AU256" s="149" t="s">
        <v>85</v>
      </c>
      <c r="AV256" s="12" t="s">
        <v>85</v>
      </c>
      <c r="AW256" s="12" t="s">
        <v>33</v>
      </c>
      <c r="AX256" s="12" t="s">
        <v>77</v>
      </c>
      <c r="AY256" s="149" t="s">
        <v>172</v>
      </c>
    </row>
    <row r="257" spans="2:65" s="13" customFormat="1">
      <c r="B257" s="155"/>
      <c r="D257" s="148" t="s">
        <v>180</v>
      </c>
      <c r="E257" s="156" t="s">
        <v>1</v>
      </c>
      <c r="F257" s="157" t="s">
        <v>188</v>
      </c>
      <c r="H257" s="158">
        <v>3</v>
      </c>
      <c r="I257" s="159"/>
      <c r="L257" s="155"/>
      <c r="M257" s="160"/>
      <c r="T257" s="161"/>
      <c r="AT257" s="156" t="s">
        <v>180</v>
      </c>
      <c r="AU257" s="156" t="s">
        <v>85</v>
      </c>
      <c r="AV257" s="13" t="s">
        <v>88</v>
      </c>
      <c r="AW257" s="13" t="s">
        <v>33</v>
      </c>
      <c r="AX257" s="13" t="s">
        <v>8</v>
      </c>
      <c r="AY257" s="156" t="s">
        <v>172</v>
      </c>
    </row>
    <row r="258" spans="2:65" s="1" customFormat="1" ht="24.2" customHeight="1">
      <c r="B258" s="133"/>
      <c r="C258" s="162" t="s">
        <v>418</v>
      </c>
      <c r="D258" s="162" t="s">
        <v>231</v>
      </c>
      <c r="E258" s="163" t="s">
        <v>419</v>
      </c>
      <c r="F258" s="164" t="s">
        <v>420</v>
      </c>
      <c r="G258" s="165" t="s">
        <v>421</v>
      </c>
      <c r="H258" s="166">
        <v>3</v>
      </c>
      <c r="I258" s="167"/>
      <c r="J258" s="168">
        <f>ROUND(I258*H258,0)</f>
        <v>0</v>
      </c>
      <c r="K258" s="164" t="s">
        <v>178</v>
      </c>
      <c r="L258" s="169"/>
      <c r="M258" s="170" t="s">
        <v>1</v>
      </c>
      <c r="N258" s="171" t="s">
        <v>42</v>
      </c>
      <c r="P258" s="143">
        <f>O258*H258</f>
        <v>0</v>
      </c>
      <c r="Q258" s="143">
        <v>1.6000000000000001E-3</v>
      </c>
      <c r="R258" s="143">
        <f>Q258*H258</f>
        <v>4.8000000000000004E-3</v>
      </c>
      <c r="S258" s="143">
        <v>0</v>
      </c>
      <c r="T258" s="144">
        <f>S258*H258</f>
        <v>0</v>
      </c>
      <c r="AR258" s="145" t="s">
        <v>343</v>
      </c>
      <c r="AT258" s="145" t="s">
        <v>231</v>
      </c>
      <c r="AU258" s="145" t="s">
        <v>85</v>
      </c>
      <c r="AY258" s="17" t="s">
        <v>172</v>
      </c>
      <c r="BE258" s="146">
        <f>IF(N258="základní",J258,0)</f>
        <v>0</v>
      </c>
      <c r="BF258" s="146">
        <f>IF(N258="snížená",J258,0)</f>
        <v>0</v>
      </c>
      <c r="BG258" s="146">
        <f>IF(N258="zákl. přenesená",J258,0)</f>
        <v>0</v>
      </c>
      <c r="BH258" s="146">
        <f>IF(N258="sníž. přenesená",J258,0)</f>
        <v>0</v>
      </c>
      <c r="BI258" s="146">
        <f>IF(N258="nulová",J258,0)</f>
        <v>0</v>
      </c>
      <c r="BJ258" s="17" t="s">
        <v>8</v>
      </c>
      <c r="BK258" s="146">
        <f>ROUND(I258*H258,0)</f>
        <v>0</v>
      </c>
      <c r="BL258" s="17" t="s">
        <v>252</v>
      </c>
      <c r="BM258" s="145" t="s">
        <v>422</v>
      </c>
    </row>
    <row r="259" spans="2:65" s="12" customFormat="1">
      <c r="B259" s="147"/>
      <c r="D259" s="148" t="s">
        <v>180</v>
      </c>
      <c r="E259" s="149" t="s">
        <v>1</v>
      </c>
      <c r="F259" s="150" t="s">
        <v>415</v>
      </c>
      <c r="H259" s="151">
        <v>1</v>
      </c>
      <c r="I259" s="152"/>
      <c r="L259" s="147"/>
      <c r="M259" s="153"/>
      <c r="T259" s="154"/>
      <c r="AT259" s="149" t="s">
        <v>180</v>
      </c>
      <c r="AU259" s="149" t="s">
        <v>85</v>
      </c>
      <c r="AV259" s="12" t="s">
        <v>85</v>
      </c>
      <c r="AW259" s="12" t="s">
        <v>33</v>
      </c>
      <c r="AX259" s="12" t="s">
        <v>77</v>
      </c>
      <c r="AY259" s="149" t="s">
        <v>172</v>
      </c>
    </row>
    <row r="260" spans="2:65" s="12" customFormat="1">
      <c r="B260" s="147"/>
      <c r="D260" s="148" t="s">
        <v>180</v>
      </c>
      <c r="E260" s="149" t="s">
        <v>1</v>
      </c>
      <c r="F260" s="150" t="s">
        <v>416</v>
      </c>
      <c r="H260" s="151">
        <v>1</v>
      </c>
      <c r="I260" s="152"/>
      <c r="L260" s="147"/>
      <c r="M260" s="153"/>
      <c r="T260" s="154"/>
      <c r="AT260" s="149" t="s">
        <v>180</v>
      </c>
      <c r="AU260" s="149" t="s">
        <v>85</v>
      </c>
      <c r="AV260" s="12" t="s">
        <v>85</v>
      </c>
      <c r="AW260" s="12" t="s">
        <v>33</v>
      </c>
      <c r="AX260" s="12" t="s">
        <v>77</v>
      </c>
      <c r="AY260" s="149" t="s">
        <v>172</v>
      </c>
    </row>
    <row r="261" spans="2:65" s="12" customFormat="1">
      <c r="B261" s="147"/>
      <c r="D261" s="148" t="s">
        <v>180</v>
      </c>
      <c r="E261" s="149" t="s">
        <v>1</v>
      </c>
      <c r="F261" s="150" t="s">
        <v>417</v>
      </c>
      <c r="H261" s="151">
        <v>1</v>
      </c>
      <c r="I261" s="152"/>
      <c r="L261" s="147"/>
      <c r="M261" s="153"/>
      <c r="T261" s="154"/>
      <c r="AT261" s="149" t="s">
        <v>180</v>
      </c>
      <c r="AU261" s="149" t="s">
        <v>85</v>
      </c>
      <c r="AV261" s="12" t="s">
        <v>85</v>
      </c>
      <c r="AW261" s="12" t="s">
        <v>33</v>
      </c>
      <c r="AX261" s="12" t="s">
        <v>77</v>
      </c>
      <c r="AY261" s="149" t="s">
        <v>172</v>
      </c>
    </row>
    <row r="262" spans="2:65" s="13" customFormat="1">
      <c r="B262" s="155"/>
      <c r="D262" s="148" t="s">
        <v>180</v>
      </c>
      <c r="E262" s="156" t="s">
        <v>1</v>
      </c>
      <c r="F262" s="157" t="s">
        <v>188</v>
      </c>
      <c r="H262" s="158">
        <v>3</v>
      </c>
      <c r="I262" s="159"/>
      <c r="L262" s="155"/>
      <c r="M262" s="160"/>
      <c r="T262" s="161"/>
      <c r="AT262" s="156" t="s">
        <v>180</v>
      </c>
      <c r="AU262" s="156" t="s">
        <v>85</v>
      </c>
      <c r="AV262" s="13" t="s">
        <v>88</v>
      </c>
      <c r="AW262" s="13" t="s">
        <v>33</v>
      </c>
      <c r="AX262" s="13" t="s">
        <v>8</v>
      </c>
      <c r="AY262" s="156" t="s">
        <v>172</v>
      </c>
    </row>
    <row r="263" spans="2:65" s="1" customFormat="1" ht="24.2" customHeight="1">
      <c r="B263" s="133"/>
      <c r="C263" s="162" t="s">
        <v>423</v>
      </c>
      <c r="D263" s="162" t="s">
        <v>231</v>
      </c>
      <c r="E263" s="163" t="s">
        <v>424</v>
      </c>
      <c r="F263" s="164" t="s">
        <v>425</v>
      </c>
      <c r="G263" s="165" t="s">
        <v>191</v>
      </c>
      <c r="H263" s="166">
        <v>3</v>
      </c>
      <c r="I263" s="167"/>
      <c r="J263" s="168">
        <f>ROUND(I263*H263,0)</f>
        <v>0</v>
      </c>
      <c r="K263" s="164" t="s">
        <v>178</v>
      </c>
      <c r="L263" s="169"/>
      <c r="M263" s="170" t="s">
        <v>1</v>
      </c>
      <c r="N263" s="171" t="s">
        <v>42</v>
      </c>
      <c r="P263" s="143">
        <f>O263*H263</f>
        <v>0</v>
      </c>
      <c r="Q263" s="143">
        <v>2.0500000000000001E-2</v>
      </c>
      <c r="R263" s="143">
        <f>Q263*H263</f>
        <v>6.1499999999999999E-2</v>
      </c>
      <c r="S263" s="143">
        <v>0</v>
      </c>
      <c r="T263" s="144">
        <f>S263*H263</f>
        <v>0</v>
      </c>
      <c r="AR263" s="145" t="s">
        <v>343</v>
      </c>
      <c r="AT263" s="145" t="s">
        <v>231</v>
      </c>
      <c r="AU263" s="145" t="s">
        <v>85</v>
      </c>
      <c r="AY263" s="17" t="s">
        <v>172</v>
      </c>
      <c r="BE263" s="146">
        <f>IF(N263="základní",J263,0)</f>
        <v>0</v>
      </c>
      <c r="BF263" s="146">
        <f>IF(N263="snížená",J263,0)</f>
        <v>0</v>
      </c>
      <c r="BG263" s="146">
        <f>IF(N263="zákl. přenesená",J263,0)</f>
        <v>0</v>
      </c>
      <c r="BH263" s="146">
        <f>IF(N263="sníž. přenesená",J263,0)</f>
        <v>0</v>
      </c>
      <c r="BI263" s="146">
        <f>IF(N263="nulová",J263,0)</f>
        <v>0</v>
      </c>
      <c r="BJ263" s="17" t="s">
        <v>8</v>
      </c>
      <c r="BK263" s="146">
        <f>ROUND(I263*H263,0)</f>
        <v>0</v>
      </c>
      <c r="BL263" s="17" t="s">
        <v>252</v>
      </c>
      <c r="BM263" s="145" t="s">
        <v>426</v>
      </c>
    </row>
    <row r="264" spans="2:65" s="1" customFormat="1" ht="21.75" customHeight="1">
      <c r="B264" s="133"/>
      <c r="C264" s="134" t="s">
        <v>427</v>
      </c>
      <c r="D264" s="134" t="s">
        <v>174</v>
      </c>
      <c r="E264" s="135" t="s">
        <v>428</v>
      </c>
      <c r="F264" s="136" t="s">
        <v>429</v>
      </c>
      <c r="G264" s="137" t="s">
        <v>191</v>
      </c>
      <c r="H264" s="138">
        <v>3</v>
      </c>
      <c r="I264" s="139"/>
      <c r="J264" s="140">
        <f>ROUND(I264*H264,0)</f>
        <v>0</v>
      </c>
      <c r="K264" s="136" t="s">
        <v>178</v>
      </c>
      <c r="L264" s="32"/>
      <c r="M264" s="141" t="s">
        <v>1</v>
      </c>
      <c r="N264" s="142" t="s">
        <v>42</v>
      </c>
      <c r="P264" s="143">
        <f>O264*H264</f>
        <v>0</v>
      </c>
      <c r="Q264" s="143">
        <v>0</v>
      </c>
      <c r="R264" s="143">
        <f>Q264*H264</f>
        <v>0</v>
      </c>
      <c r="S264" s="143">
        <v>0</v>
      </c>
      <c r="T264" s="144">
        <f>S264*H264</f>
        <v>0</v>
      </c>
      <c r="AR264" s="145" t="s">
        <v>252</v>
      </c>
      <c r="AT264" s="145" t="s">
        <v>174</v>
      </c>
      <c r="AU264" s="145" t="s">
        <v>85</v>
      </c>
      <c r="AY264" s="17" t="s">
        <v>172</v>
      </c>
      <c r="BE264" s="146">
        <f>IF(N264="základní",J264,0)</f>
        <v>0</v>
      </c>
      <c r="BF264" s="146">
        <f>IF(N264="snížená",J264,0)</f>
        <v>0</v>
      </c>
      <c r="BG264" s="146">
        <f>IF(N264="zákl. přenesená",J264,0)</f>
        <v>0</v>
      </c>
      <c r="BH264" s="146">
        <f>IF(N264="sníž. přenesená",J264,0)</f>
        <v>0</v>
      </c>
      <c r="BI264" s="146">
        <f>IF(N264="nulová",J264,0)</f>
        <v>0</v>
      </c>
      <c r="BJ264" s="17" t="s">
        <v>8</v>
      </c>
      <c r="BK264" s="146">
        <f>ROUND(I264*H264,0)</f>
        <v>0</v>
      </c>
      <c r="BL264" s="17" t="s">
        <v>252</v>
      </c>
      <c r="BM264" s="145" t="s">
        <v>430</v>
      </c>
    </row>
    <row r="265" spans="2:65" s="12" customFormat="1">
      <c r="B265" s="147"/>
      <c r="D265" s="148" t="s">
        <v>180</v>
      </c>
      <c r="E265" s="149" t="s">
        <v>1</v>
      </c>
      <c r="F265" s="150" t="s">
        <v>415</v>
      </c>
      <c r="H265" s="151">
        <v>1</v>
      </c>
      <c r="I265" s="152"/>
      <c r="L265" s="147"/>
      <c r="M265" s="153"/>
      <c r="T265" s="154"/>
      <c r="AT265" s="149" t="s">
        <v>180</v>
      </c>
      <c r="AU265" s="149" t="s">
        <v>85</v>
      </c>
      <c r="AV265" s="12" t="s">
        <v>85</v>
      </c>
      <c r="AW265" s="12" t="s">
        <v>33</v>
      </c>
      <c r="AX265" s="12" t="s">
        <v>77</v>
      </c>
      <c r="AY265" s="149" t="s">
        <v>172</v>
      </c>
    </row>
    <row r="266" spans="2:65" s="12" customFormat="1">
      <c r="B266" s="147"/>
      <c r="D266" s="148" t="s">
        <v>180</v>
      </c>
      <c r="E266" s="149" t="s">
        <v>1</v>
      </c>
      <c r="F266" s="150" t="s">
        <v>416</v>
      </c>
      <c r="H266" s="151">
        <v>1</v>
      </c>
      <c r="I266" s="152"/>
      <c r="L266" s="147"/>
      <c r="M266" s="153"/>
      <c r="T266" s="154"/>
      <c r="AT266" s="149" t="s">
        <v>180</v>
      </c>
      <c r="AU266" s="149" t="s">
        <v>85</v>
      </c>
      <c r="AV266" s="12" t="s">
        <v>85</v>
      </c>
      <c r="AW266" s="12" t="s">
        <v>33</v>
      </c>
      <c r="AX266" s="12" t="s">
        <v>77</v>
      </c>
      <c r="AY266" s="149" t="s">
        <v>172</v>
      </c>
    </row>
    <row r="267" spans="2:65" s="12" customFormat="1">
      <c r="B267" s="147"/>
      <c r="D267" s="148" t="s">
        <v>180</v>
      </c>
      <c r="E267" s="149" t="s">
        <v>1</v>
      </c>
      <c r="F267" s="150" t="s">
        <v>417</v>
      </c>
      <c r="H267" s="151">
        <v>1</v>
      </c>
      <c r="I267" s="152"/>
      <c r="L267" s="147"/>
      <c r="M267" s="153"/>
      <c r="T267" s="154"/>
      <c r="AT267" s="149" t="s">
        <v>180</v>
      </c>
      <c r="AU267" s="149" t="s">
        <v>85</v>
      </c>
      <c r="AV267" s="12" t="s">
        <v>85</v>
      </c>
      <c r="AW267" s="12" t="s">
        <v>33</v>
      </c>
      <c r="AX267" s="12" t="s">
        <v>77</v>
      </c>
      <c r="AY267" s="149" t="s">
        <v>172</v>
      </c>
    </row>
    <row r="268" spans="2:65" s="13" customFormat="1">
      <c r="B268" s="155"/>
      <c r="D268" s="148" t="s">
        <v>180</v>
      </c>
      <c r="E268" s="156" t="s">
        <v>1</v>
      </c>
      <c r="F268" s="157" t="s">
        <v>188</v>
      </c>
      <c r="H268" s="158">
        <v>3</v>
      </c>
      <c r="I268" s="159"/>
      <c r="L268" s="155"/>
      <c r="M268" s="160"/>
      <c r="T268" s="161"/>
      <c r="AT268" s="156" t="s">
        <v>180</v>
      </c>
      <c r="AU268" s="156" t="s">
        <v>85</v>
      </c>
      <c r="AV268" s="13" t="s">
        <v>88</v>
      </c>
      <c r="AW268" s="13" t="s">
        <v>33</v>
      </c>
      <c r="AX268" s="13" t="s">
        <v>8</v>
      </c>
      <c r="AY268" s="156" t="s">
        <v>172</v>
      </c>
    </row>
    <row r="269" spans="2:65" s="1" customFormat="1" ht="16.5" customHeight="1">
      <c r="B269" s="133"/>
      <c r="C269" s="162" t="s">
        <v>431</v>
      </c>
      <c r="D269" s="162" t="s">
        <v>231</v>
      </c>
      <c r="E269" s="163" t="s">
        <v>432</v>
      </c>
      <c r="F269" s="164" t="s">
        <v>433</v>
      </c>
      <c r="G269" s="165" t="s">
        <v>191</v>
      </c>
      <c r="H269" s="166">
        <v>3</v>
      </c>
      <c r="I269" s="167"/>
      <c r="J269" s="168">
        <f>ROUND(I269*H269,0)</f>
        <v>0</v>
      </c>
      <c r="K269" s="164" t="s">
        <v>178</v>
      </c>
      <c r="L269" s="169"/>
      <c r="M269" s="170" t="s">
        <v>1</v>
      </c>
      <c r="N269" s="171" t="s">
        <v>42</v>
      </c>
      <c r="P269" s="143">
        <f>O269*H269</f>
        <v>0</v>
      </c>
      <c r="Q269" s="143">
        <v>2.2000000000000001E-3</v>
      </c>
      <c r="R269" s="143">
        <f>Q269*H269</f>
        <v>6.6E-3</v>
      </c>
      <c r="S269" s="143">
        <v>0</v>
      </c>
      <c r="T269" s="144">
        <f>S269*H269</f>
        <v>0</v>
      </c>
      <c r="AR269" s="145" t="s">
        <v>343</v>
      </c>
      <c r="AT269" s="145" t="s">
        <v>231</v>
      </c>
      <c r="AU269" s="145" t="s">
        <v>85</v>
      </c>
      <c r="AY269" s="17" t="s">
        <v>172</v>
      </c>
      <c r="BE269" s="146">
        <f>IF(N269="základní",J269,0)</f>
        <v>0</v>
      </c>
      <c r="BF269" s="146">
        <f>IF(N269="snížená",J269,0)</f>
        <v>0</v>
      </c>
      <c r="BG269" s="146">
        <f>IF(N269="zákl. přenesená",J269,0)</f>
        <v>0</v>
      </c>
      <c r="BH269" s="146">
        <f>IF(N269="sníž. přenesená",J269,0)</f>
        <v>0</v>
      </c>
      <c r="BI269" s="146">
        <f>IF(N269="nulová",J269,0)</f>
        <v>0</v>
      </c>
      <c r="BJ269" s="17" t="s">
        <v>8</v>
      </c>
      <c r="BK269" s="146">
        <f>ROUND(I269*H269,0)</f>
        <v>0</v>
      </c>
      <c r="BL269" s="17" t="s">
        <v>252</v>
      </c>
      <c r="BM269" s="145" t="s">
        <v>434</v>
      </c>
    </row>
    <row r="270" spans="2:65" s="1" customFormat="1" ht="24.2" customHeight="1">
      <c r="B270" s="133"/>
      <c r="C270" s="134" t="s">
        <v>435</v>
      </c>
      <c r="D270" s="134" t="s">
        <v>174</v>
      </c>
      <c r="E270" s="135" t="s">
        <v>436</v>
      </c>
      <c r="F270" s="136" t="s">
        <v>437</v>
      </c>
      <c r="G270" s="137" t="s">
        <v>191</v>
      </c>
      <c r="H270" s="138">
        <v>2</v>
      </c>
      <c r="I270" s="139"/>
      <c r="J270" s="140">
        <f>ROUND(I270*H270,0)</f>
        <v>0</v>
      </c>
      <c r="K270" s="136" t="s">
        <v>178</v>
      </c>
      <c r="L270" s="32"/>
      <c r="M270" s="141" t="s">
        <v>1</v>
      </c>
      <c r="N270" s="142" t="s">
        <v>42</v>
      </c>
      <c r="P270" s="143">
        <f>O270*H270</f>
        <v>0</v>
      </c>
      <c r="Q270" s="143">
        <v>4.5011749999999999E-4</v>
      </c>
      <c r="R270" s="143">
        <f>Q270*H270</f>
        <v>9.0023499999999999E-4</v>
      </c>
      <c r="S270" s="143">
        <v>0</v>
      </c>
      <c r="T270" s="144">
        <f>S270*H270</f>
        <v>0</v>
      </c>
      <c r="AR270" s="145" t="s">
        <v>252</v>
      </c>
      <c r="AT270" s="145" t="s">
        <v>174</v>
      </c>
      <c r="AU270" s="145" t="s">
        <v>85</v>
      </c>
      <c r="AY270" s="17" t="s">
        <v>172</v>
      </c>
      <c r="BE270" s="146">
        <f>IF(N270="základní",J270,0)</f>
        <v>0</v>
      </c>
      <c r="BF270" s="146">
        <f>IF(N270="snížená",J270,0)</f>
        <v>0</v>
      </c>
      <c r="BG270" s="146">
        <f>IF(N270="zákl. přenesená",J270,0)</f>
        <v>0</v>
      </c>
      <c r="BH270" s="146">
        <f>IF(N270="sníž. přenesená",J270,0)</f>
        <v>0</v>
      </c>
      <c r="BI270" s="146">
        <f>IF(N270="nulová",J270,0)</f>
        <v>0</v>
      </c>
      <c r="BJ270" s="17" t="s">
        <v>8</v>
      </c>
      <c r="BK270" s="146">
        <f>ROUND(I270*H270,0)</f>
        <v>0</v>
      </c>
      <c r="BL270" s="17" t="s">
        <v>252</v>
      </c>
      <c r="BM270" s="145" t="s">
        <v>438</v>
      </c>
    </row>
    <row r="271" spans="2:65" s="12" customFormat="1">
      <c r="B271" s="147"/>
      <c r="D271" s="148" t="s">
        <v>180</v>
      </c>
      <c r="E271" s="149" t="s">
        <v>1</v>
      </c>
      <c r="F271" s="150" t="s">
        <v>415</v>
      </c>
      <c r="H271" s="151">
        <v>1</v>
      </c>
      <c r="I271" s="152"/>
      <c r="L271" s="147"/>
      <c r="M271" s="153"/>
      <c r="T271" s="154"/>
      <c r="AT271" s="149" t="s">
        <v>180</v>
      </c>
      <c r="AU271" s="149" t="s">
        <v>85</v>
      </c>
      <c r="AV271" s="12" t="s">
        <v>85</v>
      </c>
      <c r="AW271" s="12" t="s">
        <v>33</v>
      </c>
      <c r="AX271" s="12" t="s">
        <v>77</v>
      </c>
      <c r="AY271" s="149" t="s">
        <v>172</v>
      </c>
    </row>
    <row r="272" spans="2:65" s="12" customFormat="1">
      <c r="B272" s="147"/>
      <c r="D272" s="148" t="s">
        <v>180</v>
      </c>
      <c r="E272" s="149" t="s">
        <v>1</v>
      </c>
      <c r="F272" s="150" t="s">
        <v>417</v>
      </c>
      <c r="H272" s="151">
        <v>1</v>
      </c>
      <c r="I272" s="152"/>
      <c r="L272" s="147"/>
      <c r="M272" s="153"/>
      <c r="T272" s="154"/>
      <c r="AT272" s="149" t="s">
        <v>180</v>
      </c>
      <c r="AU272" s="149" t="s">
        <v>85</v>
      </c>
      <c r="AV272" s="12" t="s">
        <v>85</v>
      </c>
      <c r="AW272" s="12" t="s">
        <v>33</v>
      </c>
      <c r="AX272" s="12" t="s">
        <v>77</v>
      </c>
      <c r="AY272" s="149" t="s">
        <v>172</v>
      </c>
    </row>
    <row r="273" spans="2:65" s="13" customFormat="1">
      <c r="B273" s="155"/>
      <c r="D273" s="148" t="s">
        <v>180</v>
      </c>
      <c r="E273" s="156" t="s">
        <v>1</v>
      </c>
      <c r="F273" s="157" t="s">
        <v>188</v>
      </c>
      <c r="H273" s="158">
        <v>2</v>
      </c>
      <c r="I273" s="159"/>
      <c r="L273" s="155"/>
      <c r="M273" s="160"/>
      <c r="T273" s="161"/>
      <c r="AT273" s="156" t="s">
        <v>180</v>
      </c>
      <c r="AU273" s="156" t="s">
        <v>85</v>
      </c>
      <c r="AV273" s="13" t="s">
        <v>88</v>
      </c>
      <c r="AW273" s="13" t="s">
        <v>33</v>
      </c>
      <c r="AX273" s="13" t="s">
        <v>8</v>
      </c>
      <c r="AY273" s="156" t="s">
        <v>172</v>
      </c>
    </row>
    <row r="274" spans="2:65" s="1" customFormat="1" ht="37.9" customHeight="1">
      <c r="B274" s="133"/>
      <c r="C274" s="162" t="s">
        <v>439</v>
      </c>
      <c r="D274" s="162" t="s">
        <v>231</v>
      </c>
      <c r="E274" s="163" t="s">
        <v>440</v>
      </c>
      <c r="F274" s="164" t="s">
        <v>441</v>
      </c>
      <c r="G274" s="165" t="s">
        <v>191</v>
      </c>
      <c r="H274" s="166">
        <v>2</v>
      </c>
      <c r="I274" s="167"/>
      <c r="J274" s="168">
        <f>ROUND(I274*H274,0)</f>
        <v>0</v>
      </c>
      <c r="K274" s="164" t="s">
        <v>178</v>
      </c>
      <c r="L274" s="169"/>
      <c r="M274" s="170" t="s">
        <v>1</v>
      </c>
      <c r="N274" s="171" t="s">
        <v>42</v>
      </c>
      <c r="P274" s="143">
        <f>O274*H274</f>
        <v>0</v>
      </c>
      <c r="Q274" s="143">
        <v>1.6E-2</v>
      </c>
      <c r="R274" s="143">
        <f>Q274*H274</f>
        <v>3.2000000000000001E-2</v>
      </c>
      <c r="S274" s="143">
        <v>0</v>
      </c>
      <c r="T274" s="144">
        <f>S274*H274</f>
        <v>0</v>
      </c>
      <c r="AR274" s="145" t="s">
        <v>343</v>
      </c>
      <c r="AT274" s="145" t="s">
        <v>231</v>
      </c>
      <c r="AU274" s="145" t="s">
        <v>85</v>
      </c>
      <c r="AY274" s="17" t="s">
        <v>172</v>
      </c>
      <c r="BE274" s="146">
        <f>IF(N274="základní",J274,0)</f>
        <v>0</v>
      </c>
      <c r="BF274" s="146">
        <f>IF(N274="snížená",J274,0)</f>
        <v>0</v>
      </c>
      <c r="BG274" s="146">
        <f>IF(N274="zákl. přenesená",J274,0)</f>
        <v>0</v>
      </c>
      <c r="BH274" s="146">
        <f>IF(N274="sníž. přenesená",J274,0)</f>
        <v>0</v>
      </c>
      <c r="BI274" s="146">
        <f>IF(N274="nulová",J274,0)</f>
        <v>0</v>
      </c>
      <c r="BJ274" s="17" t="s">
        <v>8</v>
      </c>
      <c r="BK274" s="146">
        <f>ROUND(I274*H274,0)</f>
        <v>0</v>
      </c>
      <c r="BL274" s="17" t="s">
        <v>252</v>
      </c>
      <c r="BM274" s="145" t="s">
        <v>442</v>
      </c>
    </row>
    <row r="275" spans="2:65" s="12" customFormat="1">
      <c r="B275" s="147"/>
      <c r="D275" s="148" t="s">
        <v>180</v>
      </c>
      <c r="E275" s="149" t="s">
        <v>1</v>
      </c>
      <c r="F275" s="150" t="s">
        <v>415</v>
      </c>
      <c r="H275" s="151">
        <v>1</v>
      </c>
      <c r="I275" s="152"/>
      <c r="L275" s="147"/>
      <c r="M275" s="153"/>
      <c r="T275" s="154"/>
      <c r="AT275" s="149" t="s">
        <v>180</v>
      </c>
      <c r="AU275" s="149" t="s">
        <v>85</v>
      </c>
      <c r="AV275" s="12" t="s">
        <v>85</v>
      </c>
      <c r="AW275" s="12" t="s">
        <v>33</v>
      </c>
      <c r="AX275" s="12" t="s">
        <v>77</v>
      </c>
      <c r="AY275" s="149" t="s">
        <v>172</v>
      </c>
    </row>
    <row r="276" spans="2:65" s="12" customFormat="1">
      <c r="B276" s="147"/>
      <c r="D276" s="148" t="s">
        <v>180</v>
      </c>
      <c r="E276" s="149" t="s">
        <v>1</v>
      </c>
      <c r="F276" s="150" t="s">
        <v>417</v>
      </c>
      <c r="H276" s="151">
        <v>1</v>
      </c>
      <c r="I276" s="152"/>
      <c r="L276" s="147"/>
      <c r="M276" s="153"/>
      <c r="T276" s="154"/>
      <c r="AT276" s="149" t="s">
        <v>180</v>
      </c>
      <c r="AU276" s="149" t="s">
        <v>85</v>
      </c>
      <c r="AV276" s="12" t="s">
        <v>85</v>
      </c>
      <c r="AW276" s="12" t="s">
        <v>33</v>
      </c>
      <c r="AX276" s="12" t="s">
        <v>77</v>
      </c>
      <c r="AY276" s="149" t="s">
        <v>172</v>
      </c>
    </row>
    <row r="277" spans="2:65" s="13" customFormat="1">
      <c r="B277" s="155"/>
      <c r="D277" s="148" t="s">
        <v>180</v>
      </c>
      <c r="E277" s="156" t="s">
        <v>1</v>
      </c>
      <c r="F277" s="157" t="s">
        <v>188</v>
      </c>
      <c r="H277" s="158">
        <v>2</v>
      </c>
      <c r="I277" s="159"/>
      <c r="L277" s="155"/>
      <c r="M277" s="160"/>
      <c r="T277" s="161"/>
      <c r="AT277" s="156" t="s">
        <v>180</v>
      </c>
      <c r="AU277" s="156" t="s">
        <v>85</v>
      </c>
      <c r="AV277" s="13" t="s">
        <v>88</v>
      </c>
      <c r="AW277" s="13" t="s">
        <v>33</v>
      </c>
      <c r="AX277" s="13" t="s">
        <v>8</v>
      </c>
      <c r="AY277" s="156" t="s">
        <v>172</v>
      </c>
    </row>
    <row r="278" spans="2:65" s="1" customFormat="1" ht="24.2" customHeight="1">
      <c r="B278" s="133"/>
      <c r="C278" s="134" t="s">
        <v>443</v>
      </c>
      <c r="D278" s="134" t="s">
        <v>174</v>
      </c>
      <c r="E278" s="135" t="s">
        <v>444</v>
      </c>
      <c r="F278" s="136" t="s">
        <v>445</v>
      </c>
      <c r="G278" s="137" t="s">
        <v>191</v>
      </c>
      <c r="H278" s="138">
        <v>1</v>
      </c>
      <c r="I278" s="139"/>
      <c r="J278" s="140">
        <f>ROUND(I278*H278,0)</f>
        <v>0</v>
      </c>
      <c r="K278" s="136" t="s">
        <v>178</v>
      </c>
      <c r="L278" s="32"/>
      <c r="M278" s="141" t="s">
        <v>1</v>
      </c>
      <c r="N278" s="142" t="s">
        <v>42</v>
      </c>
      <c r="P278" s="143">
        <f>O278*H278</f>
        <v>0</v>
      </c>
      <c r="Q278" s="143">
        <v>4.5145029999999999E-4</v>
      </c>
      <c r="R278" s="143">
        <f>Q278*H278</f>
        <v>4.5145029999999999E-4</v>
      </c>
      <c r="S278" s="143">
        <v>0</v>
      </c>
      <c r="T278" s="144">
        <f>S278*H278</f>
        <v>0</v>
      </c>
      <c r="AR278" s="145" t="s">
        <v>252</v>
      </c>
      <c r="AT278" s="145" t="s">
        <v>174</v>
      </c>
      <c r="AU278" s="145" t="s">
        <v>85</v>
      </c>
      <c r="AY278" s="17" t="s">
        <v>172</v>
      </c>
      <c r="BE278" s="146">
        <f>IF(N278="základní",J278,0)</f>
        <v>0</v>
      </c>
      <c r="BF278" s="146">
        <f>IF(N278="snížená",J278,0)</f>
        <v>0</v>
      </c>
      <c r="BG278" s="146">
        <f>IF(N278="zákl. přenesená",J278,0)</f>
        <v>0</v>
      </c>
      <c r="BH278" s="146">
        <f>IF(N278="sníž. přenesená",J278,0)</f>
        <v>0</v>
      </c>
      <c r="BI278" s="146">
        <f>IF(N278="nulová",J278,0)</f>
        <v>0</v>
      </c>
      <c r="BJ278" s="17" t="s">
        <v>8</v>
      </c>
      <c r="BK278" s="146">
        <f>ROUND(I278*H278,0)</f>
        <v>0</v>
      </c>
      <c r="BL278" s="17" t="s">
        <v>252</v>
      </c>
      <c r="BM278" s="145" t="s">
        <v>446</v>
      </c>
    </row>
    <row r="279" spans="2:65" s="12" customFormat="1">
      <c r="B279" s="147"/>
      <c r="D279" s="148" t="s">
        <v>180</v>
      </c>
      <c r="E279" s="149" t="s">
        <v>1</v>
      </c>
      <c r="F279" s="150" t="s">
        <v>416</v>
      </c>
      <c r="H279" s="151">
        <v>1</v>
      </c>
      <c r="I279" s="152"/>
      <c r="L279" s="147"/>
      <c r="M279" s="153"/>
      <c r="T279" s="154"/>
      <c r="AT279" s="149" t="s">
        <v>180</v>
      </c>
      <c r="AU279" s="149" t="s">
        <v>85</v>
      </c>
      <c r="AV279" s="12" t="s">
        <v>85</v>
      </c>
      <c r="AW279" s="12" t="s">
        <v>33</v>
      </c>
      <c r="AX279" s="12" t="s">
        <v>77</v>
      </c>
      <c r="AY279" s="149" t="s">
        <v>172</v>
      </c>
    </row>
    <row r="280" spans="2:65" s="13" customFormat="1">
      <c r="B280" s="155"/>
      <c r="D280" s="148" t="s">
        <v>180</v>
      </c>
      <c r="E280" s="156" t="s">
        <v>1</v>
      </c>
      <c r="F280" s="157" t="s">
        <v>188</v>
      </c>
      <c r="H280" s="158">
        <v>1</v>
      </c>
      <c r="I280" s="159"/>
      <c r="L280" s="155"/>
      <c r="M280" s="160"/>
      <c r="T280" s="161"/>
      <c r="AT280" s="156" t="s">
        <v>180</v>
      </c>
      <c r="AU280" s="156" t="s">
        <v>85</v>
      </c>
      <c r="AV280" s="13" t="s">
        <v>88</v>
      </c>
      <c r="AW280" s="13" t="s">
        <v>33</v>
      </c>
      <c r="AX280" s="13" t="s">
        <v>8</v>
      </c>
      <c r="AY280" s="156" t="s">
        <v>172</v>
      </c>
    </row>
    <row r="281" spans="2:65" s="1" customFormat="1" ht="37.9" customHeight="1">
      <c r="B281" s="133"/>
      <c r="C281" s="162" t="s">
        <v>447</v>
      </c>
      <c r="D281" s="162" t="s">
        <v>231</v>
      </c>
      <c r="E281" s="163" t="s">
        <v>448</v>
      </c>
      <c r="F281" s="164" t="s">
        <v>449</v>
      </c>
      <c r="G281" s="165" t="s">
        <v>191</v>
      </c>
      <c r="H281" s="166">
        <v>1</v>
      </c>
      <c r="I281" s="167"/>
      <c r="J281" s="168">
        <f>ROUND(I281*H281,0)</f>
        <v>0</v>
      </c>
      <c r="K281" s="164" t="s">
        <v>178</v>
      </c>
      <c r="L281" s="169"/>
      <c r="M281" s="170" t="s">
        <v>1</v>
      </c>
      <c r="N281" s="171" t="s">
        <v>42</v>
      </c>
      <c r="P281" s="143">
        <f>O281*H281</f>
        <v>0</v>
      </c>
      <c r="Q281" s="143">
        <v>5.6000000000000001E-2</v>
      </c>
      <c r="R281" s="143">
        <f>Q281*H281</f>
        <v>5.6000000000000001E-2</v>
      </c>
      <c r="S281" s="143">
        <v>0</v>
      </c>
      <c r="T281" s="144">
        <f>S281*H281</f>
        <v>0</v>
      </c>
      <c r="AR281" s="145" t="s">
        <v>343</v>
      </c>
      <c r="AT281" s="145" t="s">
        <v>231</v>
      </c>
      <c r="AU281" s="145" t="s">
        <v>85</v>
      </c>
      <c r="AY281" s="17" t="s">
        <v>172</v>
      </c>
      <c r="BE281" s="146">
        <f>IF(N281="základní",J281,0)</f>
        <v>0</v>
      </c>
      <c r="BF281" s="146">
        <f>IF(N281="snížená",J281,0)</f>
        <v>0</v>
      </c>
      <c r="BG281" s="146">
        <f>IF(N281="zákl. přenesená",J281,0)</f>
        <v>0</v>
      </c>
      <c r="BH281" s="146">
        <f>IF(N281="sníž. přenesená",J281,0)</f>
        <v>0</v>
      </c>
      <c r="BI281" s="146">
        <f>IF(N281="nulová",J281,0)</f>
        <v>0</v>
      </c>
      <c r="BJ281" s="17" t="s">
        <v>8</v>
      </c>
      <c r="BK281" s="146">
        <f>ROUND(I281*H281,0)</f>
        <v>0</v>
      </c>
      <c r="BL281" s="17" t="s">
        <v>252</v>
      </c>
      <c r="BM281" s="145" t="s">
        <v>450</v>
      </c>
    </row>
    <row r="282" spans="2:65" s="12" customFormat="1">
      <c r="B282" s="147"/>
      <c r="D282" s="148" t="s">
        <v>180</v>
      </c>
      <c r="E282" s="149" t="s">
        <v>1</v>
      </c>
      <c r="F282" s="150" t="s">
        <v>416</v>
      </c>
      <c r="H282" s="151">
        <v>1</v>
      </c>
      <c r="I282" s="152"/>
      <c r="L282" s="147"/>
      <c r="M282" s="153"/>
      <c r="T282" s="154"/>
      <c r="AT282" s="149" t="s">
        <v>180</v>
      </c>
      <c r="AU282" s="149" t="s">
        <v>85</v>
      </c>
      <c r="AV282" s="12" t="s">
        <v>85</v>
      </c>
      <c r="AW282" s="12" t="s">
        <v>33</v>
      </c>
      <c r="AX282" s="12" t="s">
        <v>77</v>
      </c>
      <c r="AY282" s="149" t="s">
        <v>172</v>
      </c>
    </row>
    <row r="283" spans="2:65" s="13" customFormat="1">
      <c r="B283" s="155"/>
      <c r="D283" s="148" t="s">
        <v>180</v>
      </c>
      <c r="E283" s="156" t="s">
        <v>1</v>
      </c>
      <c r="F283" s="157" t="s">
        <v>188</v>
      </c>
      <c r="H283" s="158">
        <v>1</v>
      </c>
      <c r="I283" s="159"/>
      <c r="L283" s="155"/>
      <c r="M283" s="160"/>
      <c r="T283" s="161"/>
      <c r="AT283" s="156" t="s">
        <v>180</v>
      </c>
      <c r="AU283" s="156" t="s">
        <v>85</v>
      </c>
      <c r="AV283" s="13" t="s">
        <v>88</v>
      </c>
      <c r="AW283" s="13" t="s">
        <v>33</v>
      </c>
      <c r="AX283" s="13" t="s">
        <v>8</v>
      </c>
      <c r="AY283" s="156" t="s">
        <v>172</v>
      </c>
    </row>
    <row r="284" spans="2:65" s="1" customFormat="1" ht="24.2" customHeight="1">
      <c r="B284" s="133"/>
      <c r="C284" s="134" t="s">
        <v>451</v>
      </c>
      <c r="D284" s="134" t="s">
        <v>174</v>
      </c>
      <c r="E284" s="135" t="s">
        <v>452</v>
      </c>
      <c r="F284" s="136" t="s">
        <v>453</v>
      </c>
      <c r="G284" s="137" t="s">
        <v>202</v>
      </c>
      <c r="H284" s="138">
        <v>4.66</v>
      </c>
      <c r="I284" s="139"/>
      <c r="J284" s="140">
        <f>ROUND(I284*H284,0)</f>
        <v>0</v>
      </c>
      <c r="K284" s="136" t="s">
        <v>178</v>
      </c>
      <c r="L284" s="32"/>
      <c r="M284" s="141" t="s">
        <v>1</v>
      </c>
      <c r="N284" s="142" t="s">
        <v>42</v>
      </c>
      <c r="P284" s="143">
        <f>O284*H284</f>
        <v>0</v>
      </c>
      <c r="Q284" s="143">
        <v>0</v>
      </c>
      <c r="R284" s="143">
        <f>Q284*H284</f>
        <v>0</v>
      </c>
      <c r="S284" s="143">
        <v>2E-3</v>
      </c>
      <c r="T284" s="144">
        <f>S284*H284</f>
        <v>9.3200000000000002E-3</v>
      </c>
      <c r="AR284" s="145" t="s">
        <v>252</v>
      </c>
      <c r="AT284" s="145" t="s">
        <v>174</v>
      </c>
      <c r="AU284" s="145" t="s">
        <v>85</v>
      </c>
      <c r="AY284" s="17" t="s">
        <v>172</v>
      </c>
      <c r="BE284" s="146">
        <f>IF(N284="základní",J284,0)</f>
        <v>0</v>
      </c>
      <c r="BF284" s="146">
        <f>IF(N284="snížená",J284,0)</f>
        <v>0</v>
      </c>
      <c r="BG284" s="146">
        <f>IF(N284="zákl. přenesená",J284,0)</f>
        <v>0</v>
      </c>
      <c r="BH284" s="146">
        <f>IF(N284="sníž. přenesená",J284,0)</f>
        <v>0</v>
      </c>
      <c r="BI284" s="146">
        <f>IF(N284="nulová",J284,0)</f>
        <v>0</v>
      </c>
      <c r="BJ284" s="17" t="s">
        <v>8</v>
      </c>
      <c r="BK284" s="146">
        <f>ROUND(I284*H284,0)</f>
        <v>0</v>
      </c>
      <c r="BL284" s="17" t="s">
        <v>252</v>
      </c>
      <c r="BM284" s="145" t="s">
        <v>454</v>
      </c>
    </row>
    <row r="285" spans="2:65" s="12" customFormat="1">
      <c r="B285" s="147"/>
      <c r="D285" s="148" t="s">
        <v>180</v>
      </c>
      <c r="E285" s="149" t="s">
        <v>1</v>
      </c>
      <c r="F285" s="150" t="s">
        <v>455</v>
      </c>
      <c r="H285" s="151">
        <v>1.3</v>
      </c>
      <c r="I285" s="152"/>
      <c r="L285" s="147"/>
      <c r="M285" s="153"/>
      <c r="T285" s="154"/>
      <c r="AT285" s="149" t="s">
        <v>180</v>
      </c>
      <c r="AU285" s="149" t="s">
        <v>85</v>
      </c>
      <c r="AV285" s="12" t="s">
        <v>85</v>
      </c>
      <c r="AW285" s="12" t="s">
        <v>33</v>
      </c>
      <c r="AX285" s="12" t="s">
        <v>77</v>
      </c>
      <c r="AY285" s="149" t="s">
        <v>172</v>
      </c>
    </row>
    <row r="286" spans="2:65" s="12" customFormat="1">
      <c r="B286" s="147"/>
      <c r="D286" s="148" t="s">
        <v>180</v>
      </c>
      <c r="E286" s="149" t="s">
        <v>1</v>
      </c>
      <c r="F286" s="150" t="s">
        <v>456</v>
      </c>
      <c r="H286" s="151">
        <v>3.36</v>
      </c>
      <c r="I286" s="152"/>
      <c r="L286" s="147"/>
      <c r="M286" s="153"/>
      <c r="T286" s="154"/>
      <c r="AT286" s="149" t="s">
        <v>180</v>
      </c>
      <c r="AU286" s="149" t="s">
        <v>85</v>
      </c>
      <c r="AV286" s="12" t="s">
        <v>85</v>
      </c>
      <c r="AW286" s="12" t="s">
        <v>33</v>
      </c>
      <c r="AX286" s="12" t="s">
        <v>77</v>
      </c>
      <c r="AY286" s="149" t="s">
        <v>172</v>
      </c>
    </row>
    <row r="287" spans="2:65" s="13" customFormat="1">
      <c r="B287" s="155"/>
      <c r="D287" s="148" t="s">
        <v>180</v>
      </c>
      <c r="E287" s="156" t="s">
        <v>1</v>
      </c>
      <c r="F287" s="157" t="s">
        <v>188</v>
      </c>
      <c r="H287" s="158">
        <v>4.66</v>
      </c>
      <c r="I287" s="159"/>
      <c r="L287" s="155"/>
      <c r="M287" s="160"/>
      <c r="T287" s="161"/>
      <c r="AT287" s="156" t="s">
        <v>180</v>
      </c>
      <c r="AU287" s="156" t="s">
        <v>85</v>
      </c>
      <c r="AV287" s="13" t="s">
        <v>88</v>
      </c>
      <c r="AW287" s="13" t="s">
        <v>33</v>
      </c>
      <c r="AX287" s="13" t="s">
        <v>8</v>
      </c>
      <c r="AY287" s="156" t="s">
        <v>172</v>
      </c>
    </row>
    <row r="288" spans="2:65" s="1" customFormat="1" ht="24.2" customHeight="1">
      <c r="B288" s="133"/>
      <c r="C288" s="134" t="s">
        <v>457</v>
      </c>
      <c r="D288" s="134" t="s">
        <v>174</v>
      </c>
      <c r="E288" s="135" t="s">
        <v>458</v>
      </c>
      <c r="F288" s="136" t="s">
        <v>459</v>
      </c>
      <c r="G288" s="137" t="s">
        <v>202</v>
      </c>
      <c r="H288" s="138">
        <v>4.66</v>
      </c>
      <c r="I288" s="139"/>
      <c r="J288" s="140">
        <f>ROUND(I288*H288,0)</f>
        <v>0</v>
      </c>
      <c r="K288" s="136" t="s">
        <v>178</v>
      </c>
      <c r="L288" s="32"/>
      <c r="M288" s="141" t="s">
        <v>1</v>
      </c>
      <c r="N288" s="142" t="s">
        <v>42</v>
      </c>
      <c r="P288" s="143">
        <f>O288*H288</f>
        <v>0</v>
      </c>
      <c r="Q288" s="143">
        <v>0</v>
      </c>
      <c r="R288" s="143">
        <f>Q288*H288</f>
        <v>0</v>
      </c>
      <c r="S288" s="143">
        <v>0</v>
      </c>
      <c r="T288" s="144">
        <f>S288*H288</f>
        <v>0</v>
      </c>
      <c r="AR288" s="145" t="s">
        <v>252</v>
      </c>
      <c r="AT288" s="145" t="s">
        <v>174</v>
      </c>
      <c r="AU288" s="145" t="s">
        <v>85</v>
      </c>
      <c r="AY288" s="17" t="s">
        <v>172</v>
      </c>
      <c r="BE288" s="146">
        <f>IF(N288="základní",J288,0)</f>
        <v>0</v>
      </c>
      <c r="BF288" s="146">
        <f>IF(N288="snížená",J288,0)</f>
        <v>0</v>
      </c>
      <c r="BG288" s="146">
        <f>IF(N288="zákl. přenesená",J288,0)</f>
        <v>0</v>
      </c>
      <c r="BH288" s="146">
        <f>IF(N288="sníž. přenesená",J288,0)</f>
        <v>0</v>
      </c>
      <c r="BI288" s="146">
        <f>IF(N288="nulová",J288,0)</f>
        <v>0</v>
      </c>
      <c r="BJ288" s="17" t="s">
        <v>8</v>
      </c>
      <c r="BK288" s="146">
        <f>ROUND(I288*H288,0)</f>
        <v>0</v>
      </c>
      <c r="BL288" s="17" t="s">
        <v>252</v>
      </c>
      <c r="BM288" s="145" t="s">
        <v>460</v>
      </c>
    </row>
    <row r="289" spans="2:65" s="12" customFormat="1">
      <c r="B289" s="147"/>
      <c r="D289" s="148" t="s">
        <v>180</v>
      </c>
      <c r="E289" s="149" t="s">
        <v>1</v>
      </c>
      <c r="F289" s="150" t="s">
        <v>455</v>
      </c>
      <c r="H289" s="151">
        <v>1.3</v>
      </c>
      <c r="I289" s="152"/>
      <c r="L289" s="147"/>
      <c r="M289" s="153"/>
      <c r="T289" s="154"/>
      <c r="AT289" s="149" t="s">
        <v>180</v>
      </c>
      <c r="AU289" s="149" t="s">
        <v>85</v>
      </c>
      <c r="AV289" s="12" t="s">
        <v>85</v>
      </c>
      <c r="AW289" s="12" t="s">
        <v>33</v>
      </c>
      <c r="AX289" s="12" t="s">
        <v>77</v>
      </c>
      <c r="AY289" s="149" t="s">
        <v>172</v>
      </c>
    </row>
    <row r="290" spans="2:65" s="12" customFormat="1">
      <c r="B290" s="147"/>
      <c r="D290" s="148" t="s">
        <v>180</v>
      </c>
      <c r="E290" s="149" t="s">
        <v>1</v>
      </c>
      <c r="F290" s="150" t="s">
        <v>456</v>
      </c>
      <c r="H290" s="151">
        <v>3.36</v>
      </c>
      <c r="I290" s="152"/>
      <c r="L290" s="147"/>
      <c r="M290" s="153"/>
      <c r="T290" s="154"/>
      <c r="AT290" s="149" t="s">
        <v>180</v>
      </c>
      <c r="AU290" s="149" t="s">
        <v>85</v>
      </c>
      <c r="AV290" s="12" t="s">
        <v>85</v>
      </c>
      <c r="AW290" s="12" t="s">
        <v>33</v>
      </c>
      <c r="AX290" s="12" t="s">
        <v>77</v>
      </c>
      <c r="AY290" s="149" t="s">
        <v>172</v>
      </c>
    </row>
    <row r="291" spans="2:65" s="13" customFormat="1">
      <c r="B291" s="155"/>
      <c r="D291" s="148" t="s">
        <v>180</v>
      </c>
      <c r="E291" s="156" t="s">
        <v>1</v>
      </c>
      <c r="F291" s="157" t="s">
        <v>188</v>
      </c>
      <c r="H291" s="158">
        <v>4.66</v>
      </c>
      <c r="I291" s="159"/>
      <c r="L291" s="155"/>
      <c r="M291" s="160"/>
      <c r="T291" s="161"/>
      <c r="AT291" s="156" t="s">
        <v>180</v>
      </c>
      <c r="AU291" s="156" t="s">
        <v>85</v>
      </c>
      <c r="AV291" s="13" t="s">
        <v>88</v>
      </c>
      <c r="AW291" s="13" t="s">
        <v>33</v>
      </c>
      <c r="AX291" s="13" t="s">
        <v>8</v>
      </c>
      <c r="AY291" s="156" t="s">
        <v>172</v>
      </c>
    </row>
    <row r="292" spans="2:65" s="1" customFormat="1" ht="24.2" customHeight="1">
      <c r="B292" s="133"/>
      <c r="C292" s="162" t="s">
        <v>461</v>
      </c>
      <c r="D292" s="162" t="s">
        <v>231</v>
      </c>
      <c r="E292" s="163" t="s">
        <v>462</v>
      </c>
      <c r="F292" s="164" t="s">
        <v>463</v>
      </c>
      <c r="G292" s="165" t="s">
        <v>202</v>
      </c>
      <c r="H292" s="166">
        <v>4.66</v>
      </c>
      <c r="I292" s="167"/>
      <c r="J292" s="168">
        <f>ROUND(I292*H292,0)</f>
        <v>0</v>
      </c>
      <c r="K292" s="164" t="s">
        <v>178</v>
      </c>
      <c r="L292" s="169"/>
      <c r="M292" s="170" t="s">
        <v>1</v>
      </c>
      <c r="N292" s="171" t="s">
        <v>42</v>
      </c>
      <c r="P292" s="143">
        <f>O292*H292</f>
        <v>0</v>
      </c>
      <c r="Q292" s="143">
        <v>5.0000000000000001E-3</v>
      </c>
      <c r="R292" s="143">
        <f>Q292*H292</f>
        <v>2.3300000000000001E-2</v>
      </c>
      <c r="S292" s="143">
        <v>0</v>
      </c>
      <c r="T292" s="144">
        <f>S292*H292</f>
        <v>0</v>
      </c>
      <c r="AR292" s="145" t="s">
        <v>343</v>
      </c>
      <c r="AT292" s="145" t="s">
        <v>231</v>
      </c>
      <c r="AU292" s="145" t="s">
        <v>85</v>
      </c>
      <c r="AY292" s="17" t="s">
        <v>172</v>
      </c>
      <c r="BE292" s="146">
        <f>IF(N292="základní",J292,0)</f>
        <v>0</v>
      </c>
      <c r="BF292" s="146">
        <f>IF(N292="snížená",J292,0)</f>
        <v>0</v>
      </c>
      <c r="BG292" s="146">
        <f>IF(N292="zákl. přenesená",J292,0)</f>
        <v>0</v>
      </c>
      <c r="BH292" s="146">
        <f>IF(N292="sníž. přenesená",J292,0)</f>
        <v>0</v>
      </c>
      <c r="BI292" s="146">
        <f>IF(N292="nulová",J292,0)</f>
        <v>0</v>
      </c>
      <c r="BJ292" s="17" t="s">
        <v>8</v>
      </c>
      <c r="BK292" s="146">
        <f>ROUND(I292*H292,0)</f>
        <v>0</v>
      </c>
      <c r="BL292" s="17" t="s">
        <v>252</v>
      </c>
      <c r="BM292" s="145" t="s">
        <v>464</v>
      </c>
    </row>
    <row r="293" spans="2:65" s="12" customFormat="1">
      <c r="B293" s="147"/>
      <c r="D293" s="148" t="s">
        <v>180</v>
      </c>
      <c r="E293" s="149" t="s">
        <v>1</v>
      </c>
      <c r="F293" s="150" t="s">
        <v>455</v>
      </c>
      <c r="H293" s="151">
        <v>1.3</v>
      </c>
      <c r="I293" s="152"/>
      <c r="L293" s="147"/>
      <c r="M293" s="153"/>
      <c r="T293" s="154"/>
      <c r="AT293" s="149" t="s">
        <v>180</v>
      </c>
      <c r="AU293" s="149" t="s">
        <v>85</v>
      </c>
      <c r="AV293" s="12" t="s">
        <v>85</v>
      </c>
      <c r="AW293" s="12" t="s">
        <v>33</v>
      </c>
      <c r="AX293" s="12" t="s">
        <v>77</v>
      </c>
      <c r="AY293" s="149" t="s">
        <v>172</v>
      </c>
    </row>
    <row r="294" spans="2:65" s="12" customFormat="1">
      <c r="B294" s="147"/>
      <c r="D294" s="148" t="s">
        <v>180</v>
      </c>
      <c r="E294" s="149" t="s">
        <v>1</v>
      </c>
      <c r="F294" s="150" t="s">
        <v>456</v>
      </c>
      <c r="H294" s="151">
        <v>3.36</v>
      </c>
      <c r="I294" s="152"/>
      <c r="L294" s="147"/>
      <c r="M294" s="153"/>
      <c r="T294" s="154"/>
      <c r="AT294" s="149" t="s">
        <v>180</v>
      </c>
      <c r="AU294" s="149" t="s">
        <v>85</v>
      </c>
      <c r="AV294" s="12" t="s">
        <v>85</v>
      </c>
      <c r="AW294" s="12" t="s">
        <v>33</v>
      </c>
      <c r="AX294" s="12" t="s">
        <v>77</v>
      </c>
      <c r="AY294" s="149" t="s">
        <v>172</v>
      </c>
    </row>
    <row r="295" spans="2:65" s="13" customFormat="1">
      <c r="B295" s="155"/>
      <c r="D295" s="148" t="s">
        <v>180</v>
      </c>
      <c r="E295" s="156" t="s">
        <v>1</v>
      </c>
      <c r="F295" s="157" t="s">
        <v>188</v>
      </c>
      <c r="H295" s="158">
        <v>4.66</v>
      </c>
      <c r="I295" s="159"/>
      <c r="L295" s="155"/>
      <c r="M295" s="160"/>
      <c r="T295" s="161"/>
      <c r="AT295" s="156" t="s">
        <v>180</v>
      </c>
      <c r="AU295" s="156" t="s">
        <v>85</v>
      </c>
      <c r="AV295" s="13" t="s">
        <v>88</v>
      </c>
      <c r="AW295" s="13" t="s">
        <v>33</v>
      </c>
      <c r="AX295" s="13" t="s">
        <v>8</v>
      </c>
      <c r="AY295" s="156" t="s">
        <v>172</v>
      </c>
    </row>
    <row r="296" spans="2:65" s="1" customFormat="1" ht="24.2" customHeight="1">
      <c r="B296" s="133"/>
      <c r="C296" s="134" t="s">
        <v>465</v>
      </c>
      <c r="D296" s="134" t="s">
        <v>174</v>
      </c>
      <c r="E296" s="135" t="s">
        <v>466</v>
      </c>
      <c r="F296" s="136" t="s">
        <v>467</v>
      </c>
      <c r="G296" s="137" t="s">
        <v>306</v>
      </c>
      <c r="H296" s="138">
        <v>0.67</v>
      </c>
      <c r="I296" s="139"/>
      <c r="J296" s="140">
        <f>ROUND(I296*H296,0)</f>
        <v>0</v>
      </c>
      <c r="K296" s="136" t="s">
        <v>178</v>
      </c>
      <c r="L296" s="32"/>
      <c r="M296" s="141" t="s">
        <v>1</v>
      </c>
      <c r="N296" s="142" t="s">
        <v>42</v>
      </c>
      <c r="P296" s="143">
        <f>O296*H296</f>
        <v>0</v>
      </c>
      <c r="Q296" s="143">
        <v>0</v>
      </c>
      <c r="R296" s="143">
        <f>Q296*H296</f>
        <v>0</v>
      </c>
      <c r="S296" s="143">
        <v>0</v>
      </c>
      <c r="T296" s="144">
        <f>S296*H296</f>
        <v>0</v>
      </c>
      <c r="AR296" s="145" t="s">
        <v>252</v>
      </c>
      <c r="AT296" s="145" t="s">
        <v>174</v>
      </c>
      <c r="AU296" s="145" t="s">
        <v>85</v>
      </c>
      <c r="AY296" s="17" t="s">
        <v>172</v>
      </c>
      <c r="BE296" s="146">
        <f>IF(N296="základní",J296,0)</f>
        <v>0</v>
      </c>
      <c r="BF296" s="146">
        <f>IF(N296="snížená",J296,0)</f>
        <v>0</v>
      </c>
      <c r="BG296" s="146">
        <f>IF(N296="zákl. přenesená",J296,0)</f>
        <v>0</v>
      </c>
      <c r="BH296" s="146">
        <f>IF(N296="sníž. přenesená",J296,0)</f>
        <v>0</v>
      </c>
      <c r="BI296" s="146">
        <f>IF(N296="nulová",J296,0)</f>
        <v>0</v>
      </c>
      <c r="BJ296" s="17" t="s">
        <v>8</v>
      </c>
      <c r="BK296" s="146">
        <f>ROUND(I296*H296,0)</f>
        <v>0</v>
      </c>
      <c r="BL296" s="17" t="s">
        <v>252</v>
      </c>
      <c r="BM296" s="145" t="s">
        <v>468</v>
      </c>
    </row>
    <row r="297" spans="2:65" s="11" customFormat="1" ht="22.9" customHeight="1">
      <c r="B297" s="121"/>
      <c r="D297" s="122" t="s">
        <v>76</v>
      </c>
      <c r="E297" s="131" t="s">
        <v>469</v>
      </c>
      <c r="F297" s="131" t="s">
        <v>470</v>
      </c>
      <c r="I297" s="124"/>
      <c r="J297" s="132">
        <f>BK297</f>
        <v>0</v>
      </c>
      <c r="L297" s="121"/>
      <c r="M297" s="126"/>
      <c r="P297" s="127">
        <f>SUM(P298:P317)</f>
        <v>0</v>
      </c>
      <c r="R297" s="127">
        <f>SUM(R298:R317)</f>
        <v>0.30069752</v>
      </c>
      <c r="T297" s="128">
        <f>SUM(T298:T317)</f>
        <v>0</v>
      </c>
      <c r="AR297" s="122" t="s">
        <v>85</v>
      </c>
      <c r="AT297" s="129" t="s">
        <v>76</v>
      </c>
      <c r="AU297" s="129" t="s">
        <v>8</v>
      </c>
      <c r="AY297" s="122" t="s">
        <v>172</v>
      </c>
      <c r="BK297" s="130">
        <f>SUM(BK298:BK317)</f>
        <v>0</v>
      </c>
    </row>
    <row r="298" spans="2:65" s="1" customFormat="1" ht="16.5" customHeight="1">
      <c r="B298" s="133"/>
      <c r="C298" s="134" t="s">
        <v>471</v>
      </c>
      <c r="D298" s="134" t="s">
        <v>174</v>
      </c>
      <c r="E298" s="135" t="s">
        <v>472</v>
      </c>
      <c r="F298" s="136" t="s">
        <v>473</v>
      </c>
      <c r="G298" s="137" t="s">
        <v>177</v>
      </c>
      <c r="H298" s="138">
        <v>7.54</v>
      </c>
      <c r="I298" s="139"/>
      <c r="J298" s="140">
        <f>ROUND(I298*H298,0)</f>
        <v>0</v>
      </c>
      <c r="K298" s="136" t="s">
        <v>178</v>
      </c>
      <c r="L298" s="32"/>
      <c r="M298" s="141" t="s">
        <v>1</v>
      </c>
      <c r="N298" s="142" t="s">
        <v>42</v>
      </c>
      <c r="P298" s="143">
        <f>O298*H298</f>
        <v>0</v>
      </c>
      <c r="Q298" s="143">
        <v>0</v>
      </c>
      <c r="R298" s="143">
        <f>Q298*H298</f>
        <v>0</v>
      </c>
      <c r="S298" s="143">
        <v>0</v>
      </c>
      <c r="T298" s="144">
        <f>S298*H298</f>
        <v>0</v>
      </c>
      <c r="AR298" s="145" t="s">
        <v>252</v>
      </c>
      <c r="AT298" s="145" t="s">
        <v>174</v>
      </c>
      <c r="AU298" s="145" t="s">
        <v>85</v>
      </c>
      <c r="AY298" s="17" t="s">
        <v>172</v>
      </c>
      <c r="BE298" s="146">
        <f>IF(N298="základní",J298,0)</f>
        <v>0</v>
      </c>
      <c r="BF298" s="146">
        <f>IF(N298="snížená",J298,0)</f>
        <v>0</v>
      </c>
      <c r="BG298" s="146">
        <f>IF(N298="zákl. přenesená",J298,0)</f>
        <v>0</v>
      </c>
      <c r="BH298" s="146">
        <f>IF(N298="sníž. přenesená",J298,0)</f>
        <v>0</v>
      </c>
      <c r="BI298" s="146">
        <f>IF(N298="nulová",J298,0)</f>
        <v>0</v>
      </c>
      <c r="BJ298" s="17" t="s">
        <v>8</v>
      </c>
      <c r="BK298" s="146">
        <f>ROUND(I298*H298,0)</f>
        <v>0</v>
      </c>
      <c r="BL298" s="17" t="s">
        <v>252</v>
      </c>
      <c r="BM298" s="145" t="s">
        <v>474</v>
      </c>
    </row>
    <row r="299" spans="2:65" s="12" customFormat="1">
      <c r="B299" s="147"/>
      <c r="D299" s="148" t="s">
        <v>180</v>
      </c>
      <c r="E299" s="149" t="s">
        <v>1</v>
      </c>
      <c r="F299" s="150" t="s">
        <v>122</v>
      </c>
      <c r="H299" s="151">
        <v>7.54</v>
      </c>
      <c r="I299" s="152"/>
      <c r="L299" s="147"/>
      <c r="M299" s="153"/>
      <c r="T299" s="154"/>
      <c r="AT299" s="149" t="s">
        <v>180</v>
      </c>
      <c r="AU299" s="149" t="s">
        <v>85</v>
      </c>
      <c r="AV299" s="12" t="s">
        <v>85</v>
      </c>
      <c r="AW299" s="12" t="s">
        <v>33</v>
      </c>
      <c r="AX299" s="12" t="s">
        <v>8</v>
      </c>
      <c r="AY299" s="149" t="s">
        <v>172</v>
      </c>
    </row>
    <row r="300" spans="2:65" s="1" customFormat="1" ht="16.5" customHeight="1">
      <c r="B300" s="133"/>
      <c r="C300" s="134" t="s">
        <v>475</v>
      </c>
      <c r="D300" s="134" t="s">
        <v>174</v>
      </c>
      <c r="E300" s="135" t="s">
        <v>476</v>
      </c>
      <c r="F300" s="136" t="s">
        <v>477</v>
      </c>
      <c r="G300" s="137" t="s">
        <v>177</v>
      </c>
      <c r="H300" s="138">
        <v>7.54</v>
      </c>
      <c r="I300" s="139"/>
      <c r="J300" s="140">
        <f>ROUND(I300*H300,0)</f>
        <v>0</v>
      </c>
      <c r="K300" s="136" t="s">
        <v>178</v>
      </c>
      <c r="L300" s="32"/>
      <c r="M300" s="141" t="s">
        <v>1</v>
      </c>
      <c r="N300" s="142" t="s">
        <v>42</v>
      </c>
      <c r="P300" s="143">
        <f>O300*H300</f>
        <v>0</v>
      </c>
      <c r="Q300" s="143">
        <v>2.9999999999999997E-4</v>
      </c>
      <c r="R300" s="143">
        <f>Q300*H300</f>
        <v>2.2619999999999997E-3</v>
      </c>
      <c r="S300" s="143">
        <v>0</v>
      </c>
      <c r="T300" s="144">
        <f>S300*H300</f>
        <v>0</v>
      </c>
      <c r="AR300" s="145" t="s">
        <v>252</v>
      </c>
      <c r="AT300" s="145" t="s">
        <v>174</v>
      </c>
      <c r="AU300" s="145" t="s">
        <v>85</v>
      </c>
      <c r="AY300" s="17" t="s">
        <v>172</v>
      </c>
      <c r="BE300" s="146">
        <f>IF(N300="základní",J300,0)</f>
        <v>0</v>
      </c>
      <c r="BF300" s="146">
        <f>IF(N300="snížená",J300,0)</f>
        <v>0</v>
      </c>
      <c r="BG300" s="146">
        <f>IF(N300="zákl. přenesená",J300,0)</f>
        <v>0</v>
      </c>
      <c r="BH300" s="146">
        <f>IF(N300="sníž. přenesená",J300,0)</f>
        <v>0</v>
      </c>
      <c r="BI300" s="146">
        <f>IF(N300="nulová",J300,0)</f>
        <v>0</v>
      </c>
      <c r="BJ300" s="17" t="s">
        <v>8</v>
      </c>
      <c r="BK300" s="146">
        <f>ROUND(I300*H300,0)</f>
        <v>0</v>
      </c>
      <c r="BL300" s="17" t="s">
        <v>252</v>
      </c>
      <c r="BM300" s="145" t="s">
        <v>478</v>
      </c>
    </row>
    <row r="301" spans="2:65" s="12" customFormat="1">
      <c r="B301" s="147"/>
      <c r="D301" s="148" t="s">
        <v>180</v>
      </c>
      <c r="E301" s="149" t="s">
        <v>1</v>
      </c>
      <c r="F301" s="150" t="s">
        <v>122</v>
      </c>
      <c r="H301" s="151">
        <v>7.54</v>
      </c>
      <c r="I301" s="152"/>
      <c r="L301" s="147"/>
      <c r="M301" s="153"/>
      <c r="T301" s="154"/>
      <c r="AT301" s="149" t="s">
        <v>180</v>
      </c>
      <c r="AU301" s="149" t="s">
        <v>85</v>
      </c>
      <c r="AV301" s="12" t="s">
        <v>85</v>
      </c>
      <c r="AW301" s="12" t="s">
        <v>33</v>
      </c>
      <c r="AX301" s="12" t="s">
        <v>8</v>
      </c>
      <c r="AY301" s="149" t="s">
        <v>172</v>
      </c>
    </row>
    <row r="302" spans="2:65" s="1" customFormat="1" ht="21.75" customHeight="1">
      <c r="B302" s="133"/>
      <c r="C302" s="134" t="s">
        <v>479</v>
      </c>
      <c r="D302" s="134" t="s">
        <v>174</v>
      </c>
      <c r="E302" s="135" t="s">
        <v>480</v>
      </c>
      <c r="F302" s="136" t="s">
        <v>481</v>
      </c>
      <c r="G302" s="137" t="s">
        <v>177</v>
      </c>
      <c r="H302" s="138">
        <v>7.54</v>
      </c>
      <c r="I302" s="139"/>
      <c r="J302" s="140">
        <f>ROUND(I302*H302,0)</f>
        <v>0</v>
      </c>
      <c r="K302" s="136" t="s">
        <v>178</v>
      </c>
      <c r="L302" s="32"/>
      <c r="M302" s="141" t="s">
        <v>1</v>
      </c>
      <c r="N302" s="142" t="s">
        <v>42</v>
      </c>
      <c r="P302" s="143">
        <f>O302*H302</f>
        <v>0</v>
      </c>
      <c r="Q302" s="143">
        <v>4.4999999999999997E-3</v>
      </c>
      <c r="R302" s="143">
        <f>Q302*H302</f>
        <v>3.3929999999999995E-2</v>
      </c>
      <c r="S302" s="143">
        <v>0</v>
      </c>
      <c r="T302" s="144">
        <f>S302*H302</f>
        <v>0</v>
      </c>
      <c r="AR302" s="145" t="s">
        <v>252</v>
      </c>
      <c r="AT302" s="145" t="s">
        <v>174</v>
      </c>
      <c r="AU302" s="145" t="s">
        <v>85</v>
      </c>
      <c r="AY302" s="17" t="s">
        <v>172</v>
      </c>
      <c r="BE302" s="146">
        <f>IF(N302="základní",J302,0)</f>
        <v>0</v>
      </c>
      <c r="BF302" s="146">
        <f>IF(N302="snížená",J302,0)</f>
        <v>0</v>
      </c>
      <c r="BG302" s="146">
        <f>IF(N302="zákl. přenesená",J302,0)</f>
        <v>0</v>
      </c>
      <c r="BH302" s="146">
        <f>IF(N302="sníž. přenesená",J302,0)</f>
        <v>0</v>
      </c>
      <c r="BI302" s="146">
        <f>IF(N302="nulová",J302,0)</f>
        <v>0</v>
      </c>
      <c r="BJ302" s="17" t="s">
        <v>8</v>
      </c>
      <c r="BK302" s="146">
        <f>ROUND(I302*H302,0)</f>
        <v>0</v>
      </c>
      <c r="BL302" s="17" t="s">
        <v>252</v>
      </c>
      <c r="BM302" s="145" t="s">
        <v>482</v>
      </c>
    </row>
    <row r="303" spans="2:65" s="12" customFormat="1">
      <c r="B303" s="147"/>
      <c r="D303" s="148" t="s">
        <v>180</v>
      </c>
      <c r="E303" s="149" t="s">
        <v>1</v>
      </c>
      <c r="F303" s="150" t="s">
        <v>122</v>
      </c>
      <c r="H303" s="151">
        <v>7.54</v>
      </c>
      <c r="I303" s="152"/>
      <c r="L303" s="147"/>
      <c r="M303" s="153"/>
      <c r="T303" s="154"/>
      <c r="AT303" s="149" t="s">
        <v>180</v>
      </c>
      <c r="AU303" s="149" t="s">
        <v>85</v>
      </c>
      <c r="AV303" s="12" t="s">
        <v>85</v>
      </c>
      <c r="AW303" s="12" t="s">
        <v>33</v>
      </c>
      <c r="AX303" s="12" t="s">
        <v>8</v>
      </c>
      <c r="AY303" s="149" t="s">
        <v>172</v>
      </c>
    </row>
    <row r="304" spans="2:65" s="1" customFormat="1" ht="24.2" customHeight="1">
      <c r="B304" s="133"/>
      <c r="C304" s="134" t="s">
        <v>483</v>
      </c>
      <c r="D304" s="134" t="s">
        <v>174</v>
      </c>
      <c r="E304" s="135" t="s">
        <v>484</v>
      </c>
      <c r="F304" s="136" t="s">
        <v>485</v>
      </c>
      <c r="G304" s="137" t="s">
        <v>202</v>
      </c>
      <c r="H304" s="138">
        <v>2.2000000000000002</v>
      </c>
      <c r="I304" s="139"/>
      <c r="J304" s="140">
        <f>ROUND(I304*H304,0)</f>
        <v>0</v>
      </c>
      <c r="K304" s="136" t="s">
        <v>178</v>
      </c>
      <c r="L304" s="32"/>
      <c r="M304" s="141" t="s">
        <v>1</v>
      </c>
      <c r="N304" s="142" t="s">
        <v>42</v>
      </c>
      <c r="P304" s="143">
        <f>O304*H304</f>
        <v>0</v>
      </c>
      <c r="Q304" s="143">
        <v>2.0000000000000001E-4</v>
      </c>
      <c r="R304" s="143">
        <f>Q304*H304</f>
        <v>4.4000000000000007E-4</v>
      </c>
      <c r="S304" s="143">
        <v>0</v>
      </c>
      <c r="T304" s="144">
        <f>S304*H304</f>
        <v>0</v>
      </c>
      <c r="AR304" s="145" t="s">
        <v>252</v>
      </c>
      <c r="AT304" s="145" t="s">
        <v>174</v>
      </c>
      <c r="AU304" s="145" t="s">
        <v>85</v>
      </c>
      <c r="AY304" s="17" t="s">
        <v>172</v>
      </c>
      <c r="BE304" s="146">
        <f>IF(N304="základní",J304,0)</f>
        <v>0</v>
      </c>
      <c r="BF304" s="146">
        <f>IF(N304="snížená",J304,0)</f>
        <v>0</v>
      </c>
      <c r="BG304" s="146">
        <f>IF(N304="zákl. přenesená",J304,0)</f>
        <v>0</v>
      </c>
      <c r="BH304" s="146">
        <f>IF(N304="sníž. přenesená",J304,0)</f>
        <v>0</v>
      </c>
      <c r="BI304" s="146">
        <f>IF(N304="nulová",J304,0)</f>
        <v>0</v>
      </c>
      <c r="BJ304" s="17" t="s">
        <v>8</v>
      </c>
      <c r="BK304" s="146">
        <f>ROUND(I304*H304,0)</f>
        <v>0</v>
      </c>
      <c r="BL304" s="17" t="s">
        <v>252</v>
      </c>
      <c r="BM304" s="145" t="s">
        <v>486</v>
      </c>
    </row>
    <row r="305" spans="2:65" s="12" customFormat="1">
      <c r="B305" s="147"/>
      <c r="D305" s="148" t="s">
        <v>180</v>
      </c>
      <c r="E305" s="149" t="s">
        <v>1</v>
      </c>
      <c r="F305" s="150" t="s">
        <v>487</v>
      </c>
      <c r="H305" s="151">
        <v>2.2000000000000002</v>
      </c>
      <c r="I305" s="152"/>
      <c r="L305" s="147"/>
      <c r="M305" s="153"/>
      <c r="T305" s="154"/>
      <c r="AT305" s="149" t="s">
        <v>180</v>
      </c>
      <c r="AU305" s="149" t="s">
        <v>85</v>
      </c>
      <c r="AV305" s="12" t="s">
        <v>85</v>
      </c>
      <c r="AW305" s="12" t="s">
        <v>33</v>
      </c>
      <c r="AX305" s="12" t="s">
        <v>8</v>
      </c>
      <c r="AY305" s="149" t="s">
        <v>172</v>
      </c>
    </row>
    <row r="306" spans="2:65" s="1" customFormat="1" ht="21.75" customHeight="1">
      <c r="B306" s="133"/>
      <c r="C306" s="162" t="s">
        <v>488</v>
      </c>
      <c r="D306" s="162" t="s">
        <v>231</v>
      </c>
      <c r="E306" s="163" t="s">
        <v>489</v>
      </c>
      <c r="F306" s="164" t="s">
        <v>490</v>
      </c>
      <c r="G306" s="165" t="s">
        <v>202</v>
      </c>
      <c r="H306" s="166">
        <v>2.42</v>
      </c>
      <c r="I306" s="167"/>
      <c r="J306" s="168">
        <f>ROUND(I306*H306,0)</f>
        <v>0</v>
      </c>
      <c r="K306" s="164" t="s">
        <v>178</v>
      </c>
      <c r="L306" s="169"/>
      <c r="M306" s="170" t="s">
        <v>1</v>
      </c>
      <c r="N306" s="171" t="s">
        <v>42</v>
      </c>
      <c r="P306" s="143">
        <f>O306*H306</f>
        <v>0</v>
      </c>
      <c r="Q306" s="143">
        <v>2.7E-4</v>
      </c>
      <c r="R306" s="143">
        <f>Q306*H306</f>
        <v>6.5339999999999994E-4</v>
      </c>
      <c r="S306" s="143">
        <v>0</v>
      </c>
      <c r="T306" s="144">
        <f>S306*H306</f>
        <v>0</v>
      </c>
      <c r="AR306" s="145" t="s">
        <v>343</v>
      </c>
      <c r="AT306" s="145" t="s">
        <v>231</v>
      </c>
      <c r="AU306" s="145" t="s">
        <v>85</v>
      </c>
      <c r="AY306" s="17" t="s">
        <v>172</v>
      </c>
      <c r="BE306" s="146">
        <f>IF(N306="základní",J306,0)</f>
        <v>0</v>
      </c>
      <c r="BF306" s="146">
        <f>IF(N306="snížená",J306,0)</f>
        <v>0</v>
      </c>
      <c r="BG306" s="146">
        <f>IF(N306="zákl. přenesená",J306,0)</f>
        <v>0</v>
      </c>
      <c r="BH306" s="146">
        <f>IF(N306="sníž. přenesená",J306,0)</f>
        <v>0</v>
      </c>
      <c r="BI306" s="146">
        <f>IF(N306="nulová",J306,0)</f>
        <v>0</v>
      </c>
      <c r="BJ306" s="17" t="s">
        <v>8</v>
      </c>
      <c r="BK306" s="146">
        <f>ROUND(I306*H306,0)</f>
        <v>0</v>
      </c>
      <c r="BL306" s="17" t="s">
        <v>252</v>
      </c>
      <c r="BM306" s="145" t="s">
        <v>491</v>
      </c>
    </row>
    <row r="307" spans="2:65" s="12" customFormat="1">
      <c r="B307" s="147"/>
      <c r="D307" s="148" t="s">
        <v>180</v>
      </c>
      <c r="E307" s="149" t="s">
        <v>1</v>
      </c>
      <c r="F307" s="150" t="s">
        <v>492</v>
      </c>
      <c r="H307" s="151">
        <v>2.42</v>
      </c>
      <c r="I307" s="152"/>
      <c r="L307" s="147"/>
      <c r="M307" s="153"/>
      <c r="T307" s="154"/>
      <c r="AT307" s="149" t="s">
        <v>180</v>
      </c>
      <c r="AU307" s="149" t="s">
        <v>85</v>
      </c>
      <c r="AV307" s="12" t="s">
        <v>85</v>
      </c>
      <c r="AW307" s="12" t="s">
        <v>33</v>
      </c>
      <c r="AX307" s="12" t="s">
        <v>8</v>
      </c>
      <c r="AY307" s="149" t="s">
        <v>172</v>
      </c>
    </row>
    <row r="308" spans="2:65" s="1" customFormat="1" ht="33" customHeight="1">
      <c r="B308" s="133"/>
      <c r="C308" s="134" t="s">
        <v>493</v>
      </c>
      <c r="D308" s="134" t="s">
        <v>174</v>
      </c>
      <c r="E308" s="135" t="s">
        <v>494</v>
      </c>
      <c r="F308" s="136" t="s">
        <v>495</v>
      </c>
      <c r="G308" s="137" t="s">
        <v>177</v>
      </c>
      <c r="H308" s="138">
        <v>7.54</v>
      </c>
      <c r="I308" s="139"/>
      <c r="J308" s="140">
        <f>ROUND(I308*H308,0)</f>
        <v>0</v>
      </c>
      <c r="K308" s="136" t="s">
        <v>178</v>
      </c>
      <c r="L308" s="32"/>
      <c r="M308" s="141" t="s">
        <v>1</v>
      </c>
      <c r="N308" s="142" t="s">
        <v>42</v>
      </c>
      <c r="P308" s="143">
        <f>O308*H308</f>
        <v>0</v>
      </c>
      <c r="Q308" s="143">
        <v>9.0880000000000006E-3</v>
      </c>
      <c r="R308" s="143">
        <f>Q308*H308</f>
        <v>6.8523520000000004E-2</v>
      </c>
      <c r="S308" s="143">
        <v>0</v>
      </c>
      <c r="T308" s="144">
        <f>S308*H308</f>
        <v>0</v>
      </c>
      <c r="AR308" s="145" t="s">
        <v>252</v>
      </c>
      <c r="AT308" s="145" t="s">
        <v>174</v>
      </c>
      <c r="AU308" s="145" t="s">
        <v>85</v>
      </c>
      <c r="AY308" s="17" t="s">
        <v>172</v>
      </c>
      <c r="BE308" s="146">
        <f>IF(N308="základní",J308,0)</f>
        <v>0</v>
      </c>
      <c r="BF308" s="146">
        <f>IF(N308="snížená",J308,0)</f>
        <v>0</v>
      </c>
      <c r="BG308" s="146">
        <f>IF(N308="zákl. přenesená",J308,0)</f>
        <v>0</v>
      </c>
      <c r="BH308" s="146">
        <f>IF(N308="sníž. přenesená",J308,0)</f>
        <v>0</v>
      </c>
      <c r="BI308" s="146">
        <f>IF(N308="nulová",J308,0)</f>
        <v>0</v>
      </c>
      <c r="BJ308" s="17" t="s">
        <v>8</v>
      </c>
      <c r="BK308" s="146">
        <f>ROUND(I308*H308,0)</f>
        <v>0</v>
      </c>
      <c r="BL308" s="17" t="s">
        <v>252</v>
      </c>
      <c r="BM308" s="145" t="s">
        <v>496</v>
      </c>
    </row>
    <row r="309" spans="2:65" s="12" customFormat="1">
      <c r="B309" s="147"/>
      <c r="D309" s="148" t="s">
        <v>180</v>
      </c>
      <c r="E309" s="149" t="s">
        <v>1</v>
      </c>
      <c r="F309" s="150" t="s">
        <v>497</v>
      </c>
      <c r="H309" s="151">
        <v>7.54</v>
      </c>
      <c r="I309" s="152"/>
      <c r="L309" s="147"/>
      <c r="M309" s="153"/>
      <c r="T309" s="154"/>
      <c r="AT309" s="149" t="s">
        <v>180</v>
      </c>
      <c r="AU309" s="149" t="s">
        <v>85</v>
      </c>
      <c r="AV309" s="12" t="s">
        <v>85</v>
      </c>
      <c r="AW309" s="12" t="s">
        <v>33</v>
      </c>
      <c r="AX309" s="12" t="s">
        <v>77</v>
      </c>
      <c r="AY309" s="149" t="s">
        <v>172</v>
      </c>
    </row>
    <row r="310" spans="2:65" s="13" customFormat="1">
      <c r="B310" s="155"/>
      <c r="D310" s="148" t="s">
        <v>180</v>
      </c>
      <c r="E310" s="156" t="s">
        <v>122</v>
      </c>
      <c r="F310" s="157" t="s">
        <v>188</v>
      </c>
      <c r="H310" s="158">
        <v>7.54</v>
      </c>
      <c r="I310" s="159"/>
      <c r="L310" s="155"/>
      <c r="M310" s="160"/>
      <c r="T310" s="161"/>
      <c r="AT310" s="156" t="s">
        <v>180</v>
      </c>
      <c r="AU310" s="156" t="s">
        <v>85</v>
      </c>
      <c r="AV310" s="13" t="s">
        <v>88</v>
      </c>
      <c r="AW310" s="13" t="s">
        <v>33</v>
      </c>
      <c r="AX310" s="13" t="s">
        <v>8</v>
      </c>
      <c r="AY310" s="156" t="s">
        <v>172</v>
      </c>
    </row>
    <row r="311" spans="2:65" s="1" customFormat="1" ht="33" customHeight="1">
      <c r="B311" s="133"/>
      <c r="C311" s="162" t="s">
        <v>498</v>
      </c>
      <c r="D311" s="162" t="s">
        <v>231</v>
      </c>
      <c r="E311" s="163" t="s">
        <v>499</v>
      </c>
      <c r="F311" s="164" t="s">
        <v>500</v>
      </c>
      <c r="G311" s="165" t="s">
        <v>177</v>
      </c>
      <c r="H311" s="166">
        <v>8.2940000000000005</v>
      </c>
      <c r="I311" s="167"/>
      <c r="J311" s="168">
        <f>ROUND(I311*H311,0)</f>
        <v>0</v>
      </c>
      <c r="K311" s="164" t="s">
        <v>178</v>
      </c>
      <c r="L311" s="169"/>
      <c r="M311" s="170" t="s">
        <v>1</v>
      </c>
      <c r="N311" s="171" t="s">
        <v>42</v>
      </c>
      <c r="P311" s="143">
        <f>O311*H311</f>
        <v>0</v>
      </c>
      <c r="Q311" s="143">
        <v>2.1999999999999999E-2</v>
      </c>
      <c r="R311" s="143">
        <f>Q311*H311</f>
        <v>0.18246799999999999</v>
      </c>
      <c r="S311" s="143">
        <v>0</v>
      </c>
      <c r="T311" s="144">
        <f>S311*H311</f>
        <v>0</v>
      </c>
      <c r="AR311" s="145" t="s">
        <v>343</v>
      </c>
      <c r="AT311" s="145" t="s">
        <v>231</v>
      </c>
      <c r="AU311" s="145" t="s">
        <v>85</v>
      </c>
      <c r="AY311" s="17" t="s">
        <v>172</v>
      </c>
      <c r="BE311" s="146">
        <f>IF(N311="základní",J311,0)</f>
        <v>0</v>
      </c>
      <c r="BF311" s="146">
        <f>IF(N311="snížená",J311,0)</f>
        <v>0</v>
      </c>
      <c r="BG311" s="146">
        <f>IF(N311="zákl. přenesená",J311,0)</f>
        <v>0</v>
      </c>
      <c r="BH311" s="146">
        <f>IF(N311="sníž. přenesená",J311,0)</f>
        <v>0</v>
      </c>
      <c r="BI311" s="146">
        <f>IF(N311="nulová",J311,0)</f>
        <v>0</v>
      </c>
      <c r="BJ311" s="17" t="s">
        <v>8</v>
      </c>
      <c r="BK311" s="146">
        <f>ROUND(I311*H311,0)</f>
        <v>0</v>
      </c>
      <c r="BL311" s="17" t="s">
        <v>252</v>
      </c>
      <c r="BM311" s="145" t="s">
        <v>501</v>
      </c>
    </row>
    <row r="312" spans="2:65" s="12" customFormat="1">
      <c r="B312" s="147"/>
      <c r="D312" s="148" t="s">
        <v>180</v>
      </c>
      <c r="E312" s="149" t="s">
        <v>1</v>
      </c>
      <c r="F312" s="150" t="s">
        <v>502</v>
      </c>
      <c r="H312" s="151">
        <v>8.2940000000000005</v>
      </c>
      <c r="I312" s="152"/>
      <c r="L312" s="147"/>
      <c r="M312" s="153"/>
      <c r="T312" s="154"/>
      <c r="AT312" s="149" t="s">
        <v>180</v>
      </c>
      <c r="AU312" s="149" t="s">
        <v>85</v>
      </c>
      <c r="AV312" s="12" t="s">
        <v>85</v>
      </c>
      <c r="AW312" s="12" t="s">
        <v>33</v>
      </c>
      <c r="AX312" s="12" t="s">
        <v>8</v>
      </c>
      <c r="AY312" s="149" t="s">
        <v>172</v>
      </c>
    </row>
    <row r="313" spans="2:65" s="1" customFormat="1" ht="24.2" customHeight="1">
      <c r="B313" s="133"/>
      <c r="C313" s="134" t="s">
        <v>503</v>
      </c>
      <c r="D313" s="134" t="s">
        <v>174</v>
      </c>
      <c r="E313" s="135" t="s">
        <v>504</v>
      </c>
      <c r="F313" s="136" t="s">
        <v>505</v>
      </c>
      <c r="G313" s="137" t="s">
        <v>177</v>
      </c>
      <c r="H313" s="138">
        <v>7.54</v>
      </c>
      <c r="I313" s="139"/>
      <c r="J313" s="140">
        <f>ROUND(I313*H313,0)</f>
        <v>0</v>
      </c>
      <c r="K313" s="136" t="s">
        <v>178</v>
      </c>
      <c r="L313" s="32"/>
      <c r="M313" s="141" t="s">
        <v>1</v>
      </c>
      <c r="N313" s="142" t="s">
        <v>42</v>
      </c>
      <c r="P313" s="143">
        <f>O313*H313</f>
        <v>0</v>
      </c>
      <c r="Q313" s="143">
        <v>1.5E-3</v>
      </c>
      <c r="R313" s="143">
        <f>Q313*H313</f>
        <v>1.1310000000000001E-2</v>
      </c>
      <c r="S313" s="143">
        <v>0</v>
      </c>
      <c r="T313" s="144">
        <f>S313*H313</f>
        <v>0</v>
      </c>
      <c r="AR313" s="145" t="s">
        <v>252</v>
      </c>
      <c r="AT313" s="145" t="s">
        <v>174</v>
      </c>
      <c r="AU313" s="145" t="s">
        <v>85</v>
      </c>
      <c r="AY313" s="17" t="s">
        <v>172</v>
      </c>
      <c r="BE313" s="146">
        <f>IF(N313="základní",J313,0)</f>
        <v>0</v>
      </c>
      <c r="BF313" s="146">
        <f>IF(N313="snížená",J313,0)</f>
        <v>0</v>
      </c>
      <c r="BG313" s="146">
        <f>IF(N313="zákl. přenesená",J313,0)</f>
        <v>0</v>
      </c>
      <c r="BH313" s="146">
        <f>IF(N313="sníž. přenesená",J313,0)</f>
        <v>0</v>
      </c>
      <c r="BI313" s="146">
        <f>IF(N313="nulová",J313,0)</f>
        <v>0</v>
      </c>
      <c r="BJ313" s="17" t="s">
        <v>8</v>
      </c>
      <c r="BK313" s="146">
        <f>ROUND(I313*H313,0)</f>
        <v>0</v>
      </c>
      <c r="BL313" s="17" t="s">
        <v>252</v>
      </c>
      <c r="BM313" s="145" t="s">
        <v>506</v>
      </c>
    </row>
    <row r="314" spans="2:65" s="12" customFormat="1">
      <c r="B314" s="147"/>
      <c r="D314" s="148" t="s">
        <v>180</v>
      </c>
      <c r="E314" s="149" t="s">
        <v>1</v>
      </c>
      <c r="F314" s="150" t="s">
        <v>122</v>
      </c>
      <c r="H314" s="151">
        <v>7.54</v>
      </c>
      <c r="I314" s="152"/>
      <c r="L314" s="147"/>
      <c r="M314" s="153"/>
      <c r="T314" s="154"/>
      <c r="AT314" s="149" t="s">
        <v>180</v>
      </c>
      <c r="AU314" s="149" t="s">
        <v>85</v>
      </c>
      <c r="AV314" s="12" t="s">
        <v>85</v>
      </c>
      <c r="AW314" s="12" t="s">
        <v>33</v>
      </c>
      <c r="AX314" s="12" t="s">
        <v>8</v>
      </c>
      <c r="AY314" s="149" t="s">
        <v>172</v>
      </c>
    </row>
    <row r="315" spans="2:65" s="1" customFormat="1" ht="16.5" customHeight="1">
      <c r="B315" s="133"/>
      <c r="C315" s="134" t="s">
        <v>507</v>
      </c>
      <c r="D315" s="134" t="s">
        <v>174</v>
      </c>
      <c r="E315" s="135" t="s">
        <v>508</v>
      </c>
      <c r="F315" s="136" t="s">
        <v>509</v>
      </c>
      <c r="G315" s="137" t="s">
        <v>202</v>
      </c>
      <c r="H315" s="138">
        <v>12.34</v>
      </c>
      <c r="I315" s="139"/>
      <c r="J315" s="140">
        <f>ROUND(I315*H315,0)</f>
        <v>0</v>
      </c>
      <c r="K315" s="136" t="s">
        <v>178</v>
      </c>
      <c r="L315" s="32"/>
      <c r="M315" s="141" t="s">
        <v>1</v>
      </c>
      <c r="N315" s="142" t="s">
        <v>42</v>
      </c>
      <c r="P315" s="143">
        <f>O315*H315</f>
        <v>0</v>
      </c>
      <c r="Q315" s="143">
        <v>9.0000000000000006E-5</v>
      </c>
      <c r="R315" s="143">
        <f>Q315*H315</f>
        <v>1.1106E-3</v>
      </c>
      <c r="S315" s="143">
        <v>0</v>
      </c>
      <c r="T315" s="144">
        <f>S315*H315</f>
        <v>0</v>
      </c>
      <c r="AR315" s="145" t="s">
        <v>252</v>
      </c>
      <c r="AT315" s="145" t="s">
        <v>174</v>
      </c>
      <c r="AU315" s="145" t="s">
        <v>85</v>
      </c>
      <c r="AY315" s="17" t="s">
        <v>172</v>
      </c>
      <c r="BE315" s="146">
        <f>IF(N315="základní",J315,0)</f>
        <v>0</v>
      </c>
      <c r="BF315" s="146">
        <f>IF(N315="snížená",J315,0)</f>
        <v>0</v>
      </c>
      <c r="BG315" s="146">
        <f>IF(N315="zákl. přenesená",J315,0)</f>
        <v>0</v>
      </c>
      <c r="BH315" s="146">
        <f>IF(N315="sníž. přenesená",J315,0)</f>
        <v>0</v>
      </c>
      <c r="BI315" s="146">
        <f>IF(N315="nulová",J315,0)</f>
        <v>0</v>
      </c>
      <c r="BJ315" s="17" t="s">
        <v>8</v>
      </c>
      <c r="BK315" s="146">
        <f>ROUND(I315*H315,0)</f>
        <v>0</v>
      </c>
      <c r="BL315" s="17" t="s">
        <v>252</v>
      </c>
      <c r="BM315" s="145" t="s">
        <v>510</v>
      </c>
    </row>
    <row r="316" spans="2:65" s="12" customFormat="1">
      <c r="B316" s="147"/>
      <c r="D316" s="148" t="s">
        <v>180</v>
      </c>
      <c r="E316" s="149" t="s">
        <v>1</v>
      </c>
      <c r="F316" s="150" t="s">
        <v>511</v>
      </c>
      <c r="H316" s="151">
        <v>12.34</v>
      </c>
      <c r="I316" s="152"/>
      <c r="L316" s="147"/>
      <c r="M316" s="153"/>
      <c r="T316" s="154"/>
      <c r="AT316" s="149" t="s">
        <v>180</v>
      </c>
      <c r="AU316" s="149" t="s">
        <v>85</v>
      </c>
      <c r="AV316" s="12" t="s">
        <v>85</v>
      </c>
      <c r="AW316" s="12" t="s">
        <v>33</v>
      </c>
      <c r="AX316" s="12" t="s">
        <v>8</v>
      </c>
      <c r="AY316" s="149" t="s">
        <v>172</v>
      </c>
    </row>
    <row r="317" spans="2:65" s="1" customFormat="1" ht="24.2" customHeight="1">
      <c r="B317" s="133"/>
      <c r="C317" s="134" t="s">
        <v>512</v>
      </c>
      <c r="D317" s="134" t="s">
        <v>174</v>
      </c>
      <c r="E317" s="135" t="s">
        <v>513</v>
      </c>
      <c r="F317" s="136" t="s">
        <v>514</v>
      </c>
      <c r="G317" s="137" t="s">
        <v>306</v>
      </c>
      <c r="H317" s="138">
        <v>0.30099999999999999</v>
      </c>
      <c r="I317" s="139"/>
      <c r="J317" s="140">
        <f>ROUND(I317*H317,0)</f>
        <v>0</v>
      </c>
      <c r="K317" s="136" t="s">
        <v>178</v>
      </c>
      <c r="L317" s="32"/>
      <c r="M317" s="141" t="s">
        <v>1</v>
      </c>
      <c r="N317" s="142" t="s">
        <v>42</v>
      </c>
      <c r="P317" s="143">
        <f>O317*H317</f>
        <v>0</v>
      </c>
      <c r="Q317" s="143">
        <v>0</v>
      </c>
      <c r="R317" s="143">
        <f>Q317*H317</f>
        <v>0</v>
      </c>
      <c r="S317" s="143">
        <v>0</v>
      </c>
      <c r="T317" s="144">
        <f>S317*H317</f>
        <v>0</v>
      </c>
      <c r="AR317" s="145" t="s">
        <v>252</v>
      </c>
      <c r="AT317" s="145" t="s">
        <v>174</v>
      </c>
      <c r="AU317" s="145" t="s">
        <v>85</v>
      </c>
      <c r="AY317" s="17" t="s">
        <v>172</v>
      </c>
      <c r="BE317" s="146">
        <f>IF(N317="základní",J317,0)</f>
        <v>0</v>
      </c>
      <c r="BF317" s="146">
        <f>IF(N317="snížená",J317,0)</f>
        <v>0</v>
      </c>
      <c r="BG317" s="146">
        <f>IF(N317="zákl. přenesená",J317,0)</f>
        <v>0</v>
      </c>
      <c r="BH317" s="146">
        <f>IF(N317="sníž. přenesená",J317,0)</f>
        <v>0</v>
      </c>
      <c r="BI317" s="146">
        <f>IF(N317="nulová",J317,0)</f>
        <v>0</v>
      </c>
      <c r="BJ317" s="17" t="s">
        <v>8</v>
      </c>
      <c r="BK317" s="146">
        <f>ROUND(I317*H317,0)</f>
        <v>0</v>
      </c>
      <c r="BL317" s="17" t="s">
        <v>252</v>
      </c>
      <c r="BM317" s="145" t="s">
        <v>515</v>
      </c>
    </row>
    <row r="318" spans="2:65" s="11" customFormat="1" ht="22.9" customHeight="1">
      <c r="B318" s="121"/>
      <c r="D318" s="122" t="s">
        <v>76</v>
      </c>
      <c r="E318" s="131" t="s">
        <v>516</v>
      </c>
      <c r="F318" s="131" t="s">
        <v>517</v>
      </c>
      <c r="I318" s="124"/>
      <c r="J318" s="132">
        <f>BK318</f>
        <v>0</v>
      </c>
      <c r="L318" s="121"/>
      <c r="M318" s="126"/>
      <c r="P318" s="127">
        <f>SUM(P319:P341)</f>
        <v>0</v>
      </c>
      <c r="R318" s="127">
        <f>SUM(R319:R341)</f>
        <v>0.25612917103999999</v>
      </c>
      <c r="T318" s="128">
        <f>SUM(T319:T341)</f>
        <v>6.5775E-2</v>
      </c>
      <c r="AR318" s="122" t="s">
        <v>85</v>
      </c>
      <c r="AT318" s="129" t="s">
        <v>76</v>
      </c>
      <c r="AU318" s="129" t="s">
        <v>8</v>
      </c>
      <c r="AY318" s="122" t="s">
        <v>172</v>
      </c>
      <c r="BK318" s="130">
        <f>SUM(BK319:BK341)</f>
        <v>0</v>
      </c>
    </row>
    <row r="319" spans="2:65" s="1" customFormat="1" ht="16.5" customHeight="1">
      <c r="B319" s="133"/>
      <c r="C319" s="134" t="s">
        <v>518</v>
      </c>
      <c r="D319" s="134" t="s">
        <v>174</v>
      </c>
      <c r="E319" s="135" t="s">
        <v>519</v>
      </c>
      <c r="F319" s="136" t="s">
        <v>520</v>
      </c>
      <c r="G319" s="137" t="s">
        <v>177</v>
      </c>
      <c r="H319" s="138">
        <v>31.36</v>
      </c>
      <c r="I319" s="139"/>
      <c r="J319" s="140">
        <f>ROUND(I319*H319,0)</f>
        <v>0</v>
      </c>
      <c r="K319" s="136" t="s">
        <v>178</v>
      </c>
      <c r="L319" s="32"/>
      <c r="M319" s="141" t="s">
        <v>1</v>
      </c>
      <c r="N319" s="142" t="s">
        <v>42</v>
      </c>
      <c r="P319" s="143">
        <f>O319*H319</f>
        <v>0</v>
      </c>
      <c r="Q319" s="143">
        <v>0</v>
      </c>
      <c r="R319" s="143">
        <f>Q319*H319</f>
        <v>0</v>
      </c>
      <c r="S319" s="143">
        <v>0</v>
      </c>
      <c r="T319" s="144">
        <f>S319*H319</f>
        <v>0</v>
      </c>
      <c r="AR319" s="145" t="s">
        <v>252</v>
      </c>
      <c r="AT319" s="145" t="s">
        <v>174</v>
      </c>
      <c r="AU319" s="145" t="s">
        <v>85</v>
      </c>
      <c r="AY319" s="17" t="s">
        <v>172</v>
      </c>
      <c r="BE319" s="146">
        <f>IF(N319="základní",J319,0)</f>
        <v>0</v>
      </c>
      <c r="BF319" s="146">
        <f>IF(N319="snížená",J319,0)</f>
        <v>0</v>
      </c>
      <c r="BG319" s="146">
        <f>IF(N319="zákl. přenesená",J319,0)</f>
        <v>0</v>
      </c>
      <c r="BH319" s="146">
        <f>IF(N319="sníž. přenesená",J319,0)</f>
        <v>0</v>
      </c>
      <c r="BI319" s="146">
        <f>IF(N319="nulová",J319,0)</f>
        <v>0</v>
      </c>
      <c r="BJ319" s="17" t="s">
        <v>8</v>
      </c>
      <c r="BK319" s="146">
        <f>ROUND(I319*H319,0)</f>
        <v>0</v>
      </c>
      <c r="BL319" s="17" t="s">
        <v>252</v>
      </c>
      <c r="BM319" s="145" t="s">
        <v>521</v>
      </c>
    </row>
    <row r="320" spans="2:65" s="12" customFormat="1">
      <c r="B320" s="147"/>
      <c r="D320" s="148" t="s">
        <v>180</v>
      </c>
      <c r="E320" s="149" t="s">
        <v>1</v>
      </c>
      <c r="F320" s="150" t="s">
        <v>128</v>
      </c>
      <c r="H320" s="151">
        <v>31.36</v>
      </c>
      <c r="I320" s="152"/>
      <c r="L320" s="147"/>
      <c r="M320" s="153"/>
      <c r="T320" s="154"/>
      <c r="AT320" s="149" t="s">
        <v>180</v>
      </c>
      <c r="AU320" s="149" t="s">
        <v>85</v>
      </c>
      <c r="AV320" s="12" t="s">
        <v>85</v>
      </c>
      <c r="AW320" s="12" t="s">
        <v>33</v>
      </c>
      <c r="AX320" s="12" t="s">
        <v>8</v>
      </c>
      <c r="AY320" s="149" t="s">
        <v>172</v>
      </c>
    </row>
    <row r="321" spans="2:65" s="1" customFormat="1" ht="24.2" customHeight="1">
      <c r="B321" s="133"/>
      <c r="C321" s="134" t="s">
        <v>522</v>
      </c>
      <c r="D321" s="134" t="s">
        <v>174</v>
      </c>
      <c r="E321" s="135" t="s">
        <v>523</v>
      </c>
      <c r="F321" s="136" t="s">
        <v>524</v>
      </c>
      <c r="G321" s="137" t="s">
        <v>177</v>
      </c>
      <c r="H321" s="138">
        <v>31.36</v>
      </c>
      <c r="I321" s="139"/>
      <c r="J321" s="140">
        <f>ROUND(I321*H321,0)</f>
        <v>0</v>
      </c>
      <c r="K321" s="136" t="s">
        <v>178</v>
      </c>
      <c r="L321" s="32"/>
      <c r="M321" s="141" t="s">
        <v>1</v>
      </c>
      <c r="N321" s="142" t="s">
        <v>42</v>
      </c>
      <c r="P321" s="143">
        <f>O321*H321</f>
        <v>0</v>
      </c>
      <c r="Q321" s="143">
        <v>3.3000000000000003E-5</v>
      </c>
      <c r="R321" s="143">
        <f>Q321*H321</f>
        <v>1.03488E-3</v>
      </c>
      <c r="S321" s="143">
        <v>0</v>
      </c>
      <c r="T321" s="144">
        <f>S321*H321</f>
        <v>0</v>
      </c>
      <c r="AR321" s="145" t="s">
        <v>252</v>
      </c>
      <c r="AT321" s="145" t="s">
        <v>174</v>
      </c>
      <c r="AU321" s="145" t="s">
        <v>85</v>
      </c>
      <c r="AY321" s="17" t="s">
        <v>172</v>
      </c>
      <c r="BE321" s="146">
        <f>IF(N321="základní",J321,0)</f>
        <v>0</v>
      </c>
      <c r="BF321" s="146">
        <f>IF(N321="snížená",J321,0)</f>
        <v>0</v>
      </c>
      <c r="BG321" s="146">
        <f>IF(N321="zákl. přenesená",J321,0)</f>
        <v>0</v>
      </c>
      <c r="BH321" s="146">
        <f>IF(N321="sníž. přenesená",J321,0)</f>
        <v>0</v>
      </c>
      <c r="BI321" s="146">
        <f>IF(N321="nulová",J321,0)</f>
        <v>0</v>
      </c>
      <c r="BJ321" s="17" t="s">
        <v>8</v>
      </c>
      <c r="BK321" s="146">
        <f>ROUND(I321*H321,0)</f>
        <v>0</v>
      </c>
      <c r="BL321" s="17" t="s">
        <v>252</v>
      </c>
      <c r="BM321" s="145" t="s">
        <v>525</v>
      </c>
    </row>
    <row r="322" spans="2:65" s="12" customFormat="1">
      <c r="B322" s="147"/>
      <c r="D322" s="148" t="s">
        <v>180</v>
      </c>
      <c r="E322" s="149" t="s">
        <v>1</v>
      </c>
      <c r="F322" s="150" t="s">
        <v>128</v>
      </c>
      <c r="H322" s="151">
        <v>31.36</v>
      </c>
      <c r="I322" s="152"/>
      <c r="L322" s="147"/>
      <c r="M322" s="153"/>
      <c r="T322" s="154"/>
      <c r="AT322" s="149" t="s">
        <v>180</v>
      </c>
      <c r="AU322" s="149" t="s">
        <v>85</v>
      </c>
      <c r="AV322" s="12" t="s">
        <v>85</v>
      </c>
      <c r="AW322" s="12" t="s">
        <v>33</v>
      </c>
      <c r="AX322" s="12" t="s">
        <v>8</v>
      </c>
      <c r="AY322" s="149" t="s">
        <v>172</v>
      </c>
    </row>
    <row r="323" spans="2:65" s="1" customFormat="1" ht="33" customHeight="1">
      <c r="B323" s="133"/>
      <c r="C323" s="134" t="s">
        <v>526</v>
      </c>
      <c r="D323" s="134" t="s">
        <v>174</v>
      </c>
      <c r="E323" s="135" t="s">
        <v>527</v>
      </c>
      <c r="F323" s="136" t="s">
        <v>528</v>
      </c>
      <c r="G323" s="137" t="s">
        <v>177</v>
      </c>
      <c r="H323" s="138">
        <v>31.36</v>
      </c>
      <c r="I323" s="139"/>
      <c r="J323" s="140">
        <f>ROUND(I323*H323,0)</f>
        <v>0</v>
      </c>
      <c r="K323" s="136" t="s">
        <v>178</v>
      </c>
      <c r="L323" s="32"/>
      <c r="M323" s="141" t="s">
        <v>1</v>
      </c>
      <c r="N323" s="142" t="s">
        <v>42</v>
      </c>
      <c r="P323" s="143">
        <f>O323*H323</f>
        <v>0</v>
      </c>
      <c r="Q323" s="143">
        <v>4.4999999999999997E-3</v>
      </c>
      <c r="R323" s="143">
        <f>Q323*H323</f>
        <v>0.14112</v>
      </c>
      <c r="S323" s="143">
        <v>0</v>
      </c>
      <c r="T323" s="144">
        <f>S323*H323</f>
        <v>0</v>
      </c>
      <c r="AR323" s="145" t="s">
        <v>252</v>
      </c>
      <c r="AT323" s="145" t="s">
        <v>174</v>
      </c>
      <c r="AU323" s="145" t="s">
        <v>85</v>
      </c>
      <c r="AY323" s="17" t="s">
        <v>172</v>
      </c>
      <c r="BE323" s="146">
        <f>IF(N323="základní",J323,0)</f>
        <v>0</v>
      </c>
      <c r="BF323" s="146">
        <f>IF(N323="snížená",J323,0)</f>
        <v>0</v>
      </c>
      <c r="BG323" s="146">
        <f>IF(N323="zákl. přenesená",J323,0)</f>
        <v>0</v>
      </c>
      <c r="BH323" s="146">
        <f>IF(N323="sníž. přenesená",J323,0)</f>
        <v>0</v>
      </c>
      <c r="BI323" s="146">
        <f>IF(N323="nulová",J323,0)</f>
        <v>0</v>
      </c>
      <c r="BJ323" s="17" t="s">
        <v>8</v>
      </c>
      <c r="BK323" s="146">
        <f>ROUND(I323*H323,0)</f>
        <v>0</v>
      </c>
      <c r="BL323" s="17" t="s">
        <v>252</v>
      </c>
      <c r="BM323" s="145" t="s">
        <v>529</v>
      </c>
    </row>
    <row r="324" spans="2:65" s="12" customFormat="1">
      <c r="B324" s="147"/>
      <c r="D324" s="148" t="s">
        <v>180</v>
      </c>
      <c r="E324" s="149" t="s">
        <v>1</v>
      </c>
      <c r="F324" s="150" t="s">
        <v>128</v>
      </c>
      <c r="H324" s="151">
        <v>31.36</v>
      </c>
      <c r="I324" s="152"/>
      <c r="L324" s="147"/>
      <c r="M324" s="153"/>
      <c r="T324" s="154"/>
      <c r="AT324" s="149" t="s">
        <v>180</v>
      </c>
      <c r="AU324" s="149" t="s">
        <v>85</v>
      </c>
      <c r="AV324" s="12" t="s">
        <v>85</v>
      </c>
      <c r="AW324" s="12" t="s">
        <v>33</v>
      </c>
      <c r="AX324" s="12" t="s">
        <v>8</v>
      </c>
      <c r="AY324" s="149" t="s">
        <v>172</v>
      </c>
    </row>
    <row r="325" spans="2:65" s="1" customFormat="1" ht="24.2" customHeight="1">
      <c r="B325" s="133"/>
      <c r="C325" s="134" t="s">
        <v>530</v>
      </c>
      <c r="D325" s="134" t="s">
        <v>174</v>
      </c>
      <c r="E325" s="135" t="s">
        <v>531</v>
      </c>
      <c r="F325" s="136" t="s">
        <v>532</v>
      </c>
      <c r="G325" s="137" t="s">
        <v>177</v>
      </c>
      <c r="H325" s="138">
        <v>26.31</v>
      </c>
      <c r="I325" s="139"/>
      <c r="J325" s="140">
        <f>ROUND(I325*H325,0)</f>
        <v>0</v>
      </c>
      <c r="K325" s="136" t="s">
        <v>178</v>
      </c>
      <c r="L325" s="32"/>
      <c r="M325" s="141" t="s">
        <v>1</v>
      </c>
      <c r="N325" s="142" t="s">
        <v>42</v>
      </c>
      <c r="P325" s="143">
        <f>O325*H325</f>
        <v>0</v>
      </c>
      <c r="Q325" s="143">
        <v>0</v>
      </c>
      <c r="R325" s="143">
        <f>Q325*H325</f>
        <v>0</v>
      </c>
      <c r="S325" s="143">
        <v>2.5000000000000001E-3</v>
      </c>
      <c r="T325" s="144">
        <f>S325*H325</f>
        <v>6.5775E-2</v>
      </c>
      <c r="AR325" s="145" t="s">
        <v>252</v>
      </c>
      <c r="AT325" s="145" t="s">
        <v>174</v>
      </c>
      <c r="AU325" s="145" t="s">
        <v>85</v>
      </c>
      <c r="AY325" s="17" t="s">
        <v>172</v>
      </c>
      <c r="BE325" s="146">
        <f>IF(N325="základní",J325,0)</f>
        <v>0</v>
      </c>
      <c r="BF325" s="146">
        <f>IF(N325="snížená",J325,0)</f>
        <v>0</v>
      </c>
      <c r="BG325" s="146">
        <f>IF(N325="zákl. přenesená",J325,0)</f>
        <v>0</v>
      </c>
      <c r="BH325" s="146">
        <f>IF(N325="sníž. přenesená",J325,0)</f>
        <v>0</v>
      </c>
      <c r="BI325" s="146">
        <f>IF(N325="nulová",J325,0)</f>
        <v>0</v>
      </c>
      <c r="BJ325" s="17" t="s">
        <v>8</v>
      </c>
      <c r="BK325" s="146">
        <f>ROUND(I325*H325,0)</f>
        <v>0</v>
      </c>
      <c r="BL325" s="17" t="s">
        <v>252</v>
      </c>
      <c r="BM325" s="145" t="s">
        <v>533</v>
      </c>
    </row>
    <row r="326" spans="2:65" s="12" customFormat="1">
      <c r="B326" s="147"/>
      <c r="D326" s="148" t="s">
        <v>180</v>
      </c>
      <c r="E326" s="149" t="s">
        <v>1</v>
      </c>
      <c r="F326" s="150" t="s">
        <v>534</v>
      </c>
      <c r="H326" s="151">
        <v>26.31</v>
      </c>
      <c r="I326" s="152"/>
      <c r="L326" s="147"/>
      <c r="M326" s="153"/>
      <c r="T326" s="154"/>
      <c r="AT326" s="149" t="s">
        <v>180</v>
      </c>
      <c r="AU326" s="149" t="s">
        <v>85</v>
      </c>
      <c r="AV326" s="12" t="s">
        <v>85</v>
      </c>
      <c r="AW326" s="12" t="s">
        <v>33</v>
      </c>
      <c r="AX326" s="12" t="s">
        <v>8</v>
      </c>
      <c r="AY326" s="149" t="s">
        <v>172</v>
      </c>
    </row>
    <row r="327" spans="2:65" s="1" customFormat="1" ht="16.5" customHeight="1">
      <c r="B327" s="133"/>
      <c r="C327" s="134" t="s">
        <v>535</v>
      </c>
      <c r="D327" s="134" t="s">
        <v>174</v>
      </c>
      <c r="E327" s="135" t="s">
        <v>536</v>
      </c>
      <c r="F327" s="136" t="s">
        <v>537</v>
      </c>
      <c r="G327" s="137" t="s">
        <v>177</v>
      </c>
      <c r="H327" s="138">
        <v>31.36</v>
      </c>
      <c r="I327" s="139"/>
      <c r="J327" s="140">
        <f>ROUND(I327*H327,0)</f>
        <v>0</v>
      </c>
      <c r="K327" s="136" t="s">
        <v>178</v>
      </c>
      <c r="L327" s="32"/>
      <c r="M327" s="141" t="s">
        <v>1</v>
      </c>
      <c r="N327" s="142" t="s">
        <v>42</v>
      </c>
      <c r="P327" s="143">
        <f>O327*H327</f>
        <v>0</v>
      </c>
      <c r="Q327" s="143">
        <v>2.9999999999999997E-4</v>
      </c>
      <c r="R327" s="143">
        <f>Q327*H327</f>
        <v>9.4079999999999997E-3</v>
      </c>
      <c r="S327" s="143">
        <v>0</v>
      </c>
      <c r="T327" s="144">
        <f>S327*H327</f>
        <v>0</v>
      </c>
      <c r="AR327" s="145" t="s">
        <v>252</v>
      </c>
      <c r="AT327" s="145" t="s">
        <v>174</v>
      </c>
      <c r="AU327" s="145" t="s">
        <v>85</v>
      </c>
      <c r="AY327" s="17" t="s">
        <v>172</v>
      </c>
      <c r="BE327" s="146">
        <f>IF(N327="základní",J327,0)</f>
        <v>0</v>
      </c>
      <c r="BF327" s="146">
        <f>IF(N327="snížená",J327,0)</f>
        <v>0</v>
      </c>
      <c r="BG327" s="146">
        <f>IF(N327="zákl. přenesená",J327,0)</f>
        <v>0</v>
      </c>
      <c r="BH327" s="146">
        <f>IF(N327="sníž. přenesená",J327,0)</f>
        <v>0</v>
      </c>
      <c r="BI327" s="146">
        <f>IF(N327="nulová",J327,0)</f>
        <v>0</v>
      </c>
      <c r="BJ327" s="17" t="s">
        <v>8</v>
      </c>
      <c r="BK327" s="146">
        <f>ROUND(I327*H327,0)</f>
        <v>0</v>
      </c>
      <c r="BL327" s="17" t="s">
        <v>252</v>
      </c>
      <c r="BM327" s="145" t="s">
        <v>538</v>
      </c>
    </row>
    <row r="328" spans="2:65" s="12" customFormat="1">
      <c r="B328" s="147"/>
      <c r="D328" s="148" t="s">
        <v>180</v>
      </c>
      <c r="E328" s="149" t="s">
        <v>1</v>
      </c>
      <c r="F328" s="150" t="s">
        <v>539</v>
      </c>
      <c r="H328" s="151">
        <v>31.36</v>
      </c>
      <c r="I328" s="152"/>
      <c r="L328" s="147"/>
      <c r="M328" s="153"/>
      <c r="T328" s="154"/>
      <c r="AT328" s="149" t="s">
        <v>180</v>
      </c>
      <c r="AU328" s="149" t="s">
        <v>85</v>
      </c>
      <c r="AV328" s="12" t="s">
        <v>85</v>
      </c>
      <c r="AW328" s="12" t="s">
        <v>33</v>
      </c>
      <c r="AX328" s="12" t="s">
        <v>77</v>
      </c>
      <c r="AY328" s="149" t="s">
        <v>172</v>
      </c>
    </row>
    <row r="329" spans="2:65" s="13" customFormat="1">
      <c r="B329" s="155"/>
      <c r="D329" s="148" t="s">
        <v>180</v>
      </c>
      <c r="E329" s="156" t="s">
        <v>128</v>
      </c>
      <c r="F329" s="157" t="s">
        <v>188</v>
      </c>
      <c r="H329" s="158">
        <v>31.36</v>
      </c>
      <c r="I329" s="159"/>
      <c r="L329" s="155"/>
      <c r="M329" s="160"/>
      <c r="T329" s="161"/>
      <c r="AT329" s="156" t="s">
        <v>180</v>
      </c>
      <c r="AU329" s="156" t="s">
        <v>85</v>
      </c>
      <c r="AV329" s="13" t="s">
        <v>88</v>
      </c>
      <c r="AW329" s="13" t="s">
        <v>33</v>
      </c>
      <c r="AX329" s="13" t="s">
        <v>8</v>
      </c>
      <c r="AY329" s="156" t="s">
        <v>172</v>
      </c>
    </row>
    <row r="330" spans="2:65" s="1" customFormat="1" ht="37.9" customHeight="1">
      <c r="B330" s="133"/>
      <c r="C330" s="162" t="s">
        <v>540</v>
      </c>
      <c r="D330" s="162" t="s">
        <v>231</v>
      </c>
      <c r="E330" s="163" t="s">
        <v>541</v>
      </c>
      <c r="F330" s="164" t="s">
        <v>542</v>
      </c>
      <c r="G330" s="165" t="s">
        <v>177</v>
      </c>
      <c r="H330" s="166">
        <v>34.496000000000002</v>
      </c>
      <c r="I330" s="167"/>
      <c r="J330" s="168">
        <f>ROUND(I330*H330,0)</f>
        <v>0</v>
      </c>
      <c r="K330" s="164" t="s">
        <v>178</v>
      </c>
      <c r="L330" s="169"/>
      <c r="M330" s="170" t="s">
        <v>1</v>
      </c>
      <c r="N330" s="171" t="s">
        <v>42</v>
      </c>
      <c r="P330" s="143">
        <f>O330*H330</f>
        <v>0</v>
      </c>
      <c r="Q330" s="143">
        <v>2.5999999999999999E-3</v>
      </c>
      <c r="R330" s="143">
        <f>Q330*H330</f>
        <v>8.9689600000000008E-2</v>
      </c>
      <c r="S330" s="143">
        <v>0</v>
      </c>
      <c r="T330" s="144">
        <f>S330*H330</f>
        <v>0</v>
      </c>
      <c r="AR330" s="145" t="s">
        <v>343</v>
      </c>
      <c r="AT330" s="145" t="s">
        <v>231</v>
      </c>
      <c r="AU330" s="145" t="s">
        <v>85</v>
      </c>
      <c r="AY330" s="17" t="s">
        <v>172</v>
      </c>
      <c r="BE330" s="146">
        <f>IF(N330="základní",J330,0)</f>
        <v>0</v>
      </c>
      <c r="BF330" s="146">
        <f>IF(N330="snížená",J330,0)</f>
        <v>0</v>
      </c>
      <c r="BG330" s="146">
        <f>IF(N330="zákl. přenesená",J330,0)</f>
        <v>0</v>
      </c>
      <c r="BH330" s="146">
        <f>IF(N330="sníž. přenesená",J330,0)</f>
        <v>0</v>
      </c>
      <c r="BI330" s="146">
        <f>IF(N330="nulová",J330,0)</f>
        <v>0</v>
      </c>
      <c r="BJ330" s="17" t="s">
        <v>8</v>
      </c>
      <c r="BK330" s="146">
        <f>ROUND(I330*H330,0)</f>
        <v>0</v>
      </c>
      <c r="BL330" s="17" t="s">
        <v>252</v>
      </c>
      <c r="BM330" s="145" t="s">
        <v>543</v>
      </c>
    </row>
    <row r="331" spans="2:65" s="12" customFormat="1">
      <c r="B331" s="147"/>
      <c r="D331" s="148" t="s">
        <v>180</v>
      </c>
      <c r="E331" s="149" t="s">
        <v>1</v>
      </c>
      <c r="F331" s="150" t="s">
        <v>544</v>
      </c>
      <c r="H331" s="151">
        <v>34.496000000000002</v>
      </c>
      <c r="I331" s="152"/>
      <c r="L331" s="147"/>
      <c r="M331" s="153"/>
      <c r="T331" s="154"/>
      <c r="AT331" s="149" t="s">
        <v>180</v>
      </c>
      <c r="AU331" s="149" t="s">
        <v>85</v>
      </c>
      <c r="AV331" s="12" t="s">
        <v>85</v>
      </c>
      <c r="AW331" s="12" t="s">
        <v>33</v>
      </c>
      <c r="AX331" s="12" t="s">
        <v>8</v>
      </c>
      <c r="AY331" s="149" t="s">
        <v>172</v>
      </c>
    </row>
    <row r="332" spans="2:65" s="1" customFormat="1" ht="24.2" customHeight="1">
      <c r="B332" s="133"/>
      <c r="C332" s="134" t="s">
        <v>545</v>
      </c>
      <c r="D332" s="134" t="s">
        <v>174</v>
      </c>
      <c r="E332" s="135" t="s">
        <v>546</v>
      </c>
      <c r="F332" s="136" t="s">
        <v>547</v>
      </c>
      <c r="G332" s="137" t="s">
        <v>202</v>
      </c>
      <c r="H332" s="138">
        <v>31.36</v>
      </c>
      <c r="I332" s="139"/>
      <c r="J332" s="140">
        <f>ROUND(I332*H332,0)</f>
        <v>0</v>
      </c>
      <c r="K332" s="136" t="s">
        <v>178</v>
      </c>
      <c r="L332" s="32"/>
      <c r="M332" s="141" t="s">
        <v>1</v>
      </c>
      <c r="N332" s="142" t="s">
        <v>42</v>
      </c>
      <c r="P332" s="143">
        <f>O332*H332</f>
        <v>0</v>
      </c>
      <c r="Q332" s="143">
        <v>2.464E-6</v>
      </c>
      <c r="R332" s="143">
        <f>Q332*H332</f>
        <v>7.7271040000000002E-5</v>
      </c>
      <c r="S332" s="143">
        <v>0</v>
      </c>
      <c r="T332" s="144">
        <f>S332*H332</f>
        <v>0</v>
      </c>
      <c r="AR332" s="145" t="s">
        <v>252</v>
      </c>
      <c r="AT332" s="145" t="s">
        <v>174</v>
      </c>
      <c r="AU332" s="145" t="s">
        <v>85</v>
      </c>
      <c r="AY332" s="17" t="s">
        <v>172</v>
      </c>
      <c r="BE332" s="146">
        <f>IF(N332="základní",J332,0)</f>
        <v>0</v>
      </c>
      <c r="BF332" s="146">
        <f>IF(N332="snížená",J332,0)</f>
        <v>0</v>
      </c>
      <c r="BG332" s="146">
        <f>IF(N332="zákl. přenesená",J332,0)</f>
        <v>0</v>
      </c>
      <c r="BH332" s="146">
        <f>IF(N332="sníž. přenesená",J332,0)</f>
        <v>0</v>
      </c>
      <c r="BI332" s="146">
        <f>IF(N332="nulová",J332,0)</f>
        <v>0</v>
      </c>
      <c r="BJ332" s="17" t="s">
        <v>8</v>
      </c>
      <c r="BK332" s="146">
        <f>ROUND(I332*H332,0)</f>
        <v>0</v>
      </c>
      <c r="BL332" s="17" t="s">
        <v>252</v>
      </c>
      <c r="BM332" s="145" t="s">
        <v>548</v>
      </c>
    </row>
    <row r="333" spans="2:65" s="12" customFormat="1">
      <c r="B333" s="147"/>
      <c r="D333" s="148" t="s">
        <v>180</v>
      </c>
      <c r="E333" s="149" t="s">
        <v>1</v>
      </c>
      <c r="F333" s="150" t="s">
        <v>128</v>
      </c>
      <c r="H333" s="151">
        <v>31.36</v>
      </c>
      <c r="I333" s="152"/>
      <c r="L333" s="147"/>
      <c r="M333" s="153"/>
      <c r="T333" s="154"/>
      <c r="AT333" s="149" t="s">
        <v>180</v>
      </c>
      <c r="AU333" s="149" t="s">
        <v>85</v>
      </c>
      <c r="AV333" s="12" t="s">
        <v>85</v>
      </c>
      <c r="AW333" s="12" t="s">
        <v>33</v>
      </c>
      <c r="AX333" s="12" t="s">
        <v>8</v>
      </c>
      <c r="AY333" s="149" t="s">
        <v>172</v>
      </c>
    </row>
    <row r="334" spans="2:65" s="1" customFormat="1" ht="24.2" customHeight="1">
      <c r="B334" s="133"/>
      <c r="C334" s="134" t="s">
        <v>549</v>
      </c>
      <c r="D334" s="134" t="s">
        <v>174</v>
      </c>
      <c r="E334" s="135" t="s">
        <v>550</v>
      </c>
      <c r="F334" s="136" t="s">
        <v>551</v>
      </c>
      <c r="G334" s="137" t="s">
        <v>202</v>
      </c>
      <c r="H334" s="138">
        <v>43.53</v>
      </c>
      <c r="I334" s="139"/>
      <c r="J334" s="140">
        <f>ROUND(I334*H334,0)</f>
        <v>0</v>
      </c>
      <c r="K334" s="136" t="s">
        <v>178</v>
      </c>
      <c r="L334" s="32"/>
      <c r="M334" s="141" t="s">
        <v>1</v>
      </c>
      <c r="N334" s="142" t="s">
        <v>42</v>
      </c>
      <c r="P334" s="143">
        <f>O334*H334</f>
        <v>0</v>
      </c>
      <c r="Q334" s="143">
        <v>5.3999999999999998E-5</v>
      </c>
      <c r="R334" s="143">
        <f>Q334*H334</f>
        <v>2.3506199999999999E-3</v>
      </c>
      <c r="S334" s="143">
        <v>0</v>
      </c>
      <c r="T334" s="144">
        <f>S334*H334</f>
        <v>0</v>
      </c>
      <c r="AR334" s="145" t="s">
        <v>252</v>
      </c>
      <c r="AT334" s="145" t="s">
        <v>174</v>
      </c>
      <c r="AU334" s="145" t="s">
        <v>85</v>
      </c>
      <c r="AY334" s="17" t="s">
        <v>172</v>
      </c>
      <c r="BE334" s="146">
        <f>IF(N334="základní",J334,0)</f>
        <v>0</v>
      </c>
      <c r="BF334" s="146">
        <f>IF(N334="snížená",J334,0)</f>
        <v>0</v>
      </c>
      <c r="BG334" s="146">
        <f>IF(N334="zákl. přenesená",J334,0)</f>
        <v>0</v>
      </c>
      <c r="BH334" s="146">
        <f>IF(N334="sníž. přenesená",J334,0)</f>
        <v>0</v>
      </c>
      <c r="BI334" s="146">
        <f>IF(N334="nulová",J334,0)</f>
        <v>0</v>
      </c>
      <c r="BJ334" s="17" t="s">
        <v>8</v>
      </c>
      <c r="BK334" s="146">
        <f>ROUND(I334*H334,0)</f>
        <v>0</v>
      </c>
      <c r="BL334" s="17" t="s">
        <v>252</v>
      </c>
      <c r="BM334" s="145" t="s">
        <v>552</v>
      </c>
    </row>
    <row r="335" spans="2:65" s="12" customFormat="1">
      <c r="B335" s="147"/>
      <c r="D335" s="148" t="s">
        <v>180</v>
      </c>
      <c r="E335" s="149" t="s">
        <v>1</v>
      </c>
      <c r="F335" s="150" t="s">
        <v>553</v>
      </c>
      <c r="H335" s="151">
        <v>11.43</v>
      </c>
      <c r="I335" s="152"/>
      <c r="L335" s="147"/>
      <c r="M335" s="153"/>
      <c r="T335" s="154"/>
      <c r="AT335" s="149" t="s">
        <v>180</v>
      </c>
      <c r="AU335" s="149" t="s">
        <v>85</v>
      </c>
      <c r="AV335" s="12" t="s">
        <v>85</v>
      </c>
      <c r="AW335" s="12" t="s">
        <v>33</v>
      </c>
      <c r="AX335" s="12" t="s">
        <v>77</v>
      </c>
      <c r="AY335" s="149" t="s">
        <v>172</v>
      </c>
    </row>
    <row r="336" spans="2:65" s="12" customFormat="1">
      <c r="B336" s="147"/>
      <c r="D336" s="148" t="s">
        <v>180</v>
      </c>
      <c r="E336" s="149" t="s">
        <v>1</v>
      </c>
      <c r="F336" s="150" t="s">
        <v>554</v>
      </c>
      <c r="H336" s="151">
        <v>13.59</v>
      </c>
      <c r="I336" s="152"/>
      <c r="L336" s="147"/>
      <c r="M336" s="153"/>
      <c r="T336" s="154"/>
      <c r="AT336" s="149" t="s">
        <v>180</v>
      </c>
      <c r="AU336" s="149" t="s">
        <v>85</v>
      </c>
      <c r="AV336" s="12" t="s">
        <v>85</v>
      </c>
      <c r="AW336" s="12" t="s">
        <v>33</v>
      </c>
      <c r="AX336" s="12" t="s">
        <v>77</v>
      </c>
      <c r="AY336" s="149" t="s">
        <v>172</v>
      </c>
    </row>
    <row r="337" spans="2:65" s="12" customFormat="1">
      <c r="B337" s="147"/>
      <c r="D337" s="148" t="s">
        <v>180</v>
      </c>
      <c r="E337" s="149" t="s">
        <v>1</v>
      </c>
      <c r="F337" s="150" t="s">
        <v>555</v>
      </c>
      <c r="H337" s="151">
        <v>18.510000000000002</v>
      </c>
      <c r="I337" s="152"/>
      <c r="L337" s="147"/>
      <c r="M337" s="153"/>
      <c r="T337" s="154"/>
      <c r="AT337" s="149" t="s">
        <v>180</v>
      </c>
      <c r="AU337" s="149" t="s">
        <v>85</v>
      </c>
      <c r="AV337" s="12" t="s">
        <v>85</v>
      </c>
      <c r="AW337" s="12" t="s">
        <v>33</v>
      </c>
      <c r="AX337" s="12" t="s">
        <v>77</v>
      </c>
      <c r="AY337" s="149" t="s">
        <v>172</v>
      </c>
    </row>
    <row r="338" spans="2:65" s="13" customFormat="1">
      <c r="B338" s="155"/>
      <c r="D338" s="148" t="s">
        <v>180</v>
      </c>
      <c r="E338" s="156" t="s">
        <v>132</v>
      </c>
      <c r="F338" s="157" t="s">
        <v>188</v>
      </c>
      <c r="H338" s="158">
        <v>43.53</v>
      </c>
      <c r="I338" s="159"/>
      <c r="L338" s="155"/>
      <c r="M338" s="160"/>
      <c r="T338" s="161"/>
      <c r="AT338" s="156" t="s">
        <v>180</v>
      </c>
      <c r="AU338" s="156" t="s">
        <v>85</v>
      </c>
      <c r="AV338" s="13" t="s">
        <v>88</v>
      </c>
      <c r="AW338" s="13" t="s">
        <v>33</v>
      </c>
      <c r="AX338" s="13" t="s">
        <v>8</v>
      </c>
      <c r="AY338" s="156" t="s">
        <v>172</v>
      </c>
    </row>
    <row r="339" spans="2:65" s="1" customFormat="1" ht="37.9" customHeight="1">
      <c r="B339" s="133"/>
      <c r="C339" s="162" t="s">
        <v>556</v>
      </c>
      <c r="D339" s="162" t="s">
        <v>231</v>
      </c>
      <c r="E339" s="163" t="s">
        <v>541</v>
      </c>
      <c r="F339" s="164" t="s">
        <v>542</v>
      </c>
      <c r="G339" s="165" t="s">
        <v>177</v>
      </c>
      <c r="H339" s="166">
        <v>4.7880000000000003</v>
      </c>
      <c r="I339" s="167"/>
      <c r="J339" s="168">
        <f>ROUND(I339*H339,0)</f>
        <v>0</v>
      </c>
      <c r="K339" s="164" t="s">
        <v>178</v>
      </c>
      <c r="L339" s="169"/>
      <c r="M339" s="170" t="s">
        <v>1</v>
      </c>
      <c r="N339" s="171" t="s">
        <v>42</v>
      </c>
      <c r="P339" s="143">
        <f>O339*H339</f>
        <v>0</v>
      </c>
      <c r="Q339" s="143">
        <v>2.5999999999999999E-3</v>
      </c>
      <c r="R339" s="143">
        <f>Q339*H339</f>
        <v>1.2448799999999999E-2</v>
      </c>
      <c r="S339" s="143">
        <v>0</v>
      </c>
      <c r="T339" s="144">
        <f>S339*H339</f>
        <v>0</v>
      </c>
      <c r="AR339" s="145" t="s">
        <v>343</v>
      </c>
      <c r="AT339" s="145" t="s">
        <v>231</v>
      </c>
      <c r="AU339" s="145" t="s">
        <v>85</v>
      </c>
      <c r="AY339" s="17" t="s">
        <v>172</v>
      </c>
      <c r="BE339" s="146">
        <f>IF(N339="základní",J339,0)</f>
        <v>0</v>
      </c>
      <c r="BF339" s="146">
        <f>IF(N339="snížená",J339,0)</f>
        <v>0</v>
      </c>
      <c r="BG339" s="146">
        <f>IF(N339="zákl. přenesená",J339,0)</f>
        <v>0</v>
      </c>
      <c r="BH339" s="146">
        <f>IF(N339="sníž. přenesená",J339,0)</f>
        <v>0</v>
      </c>
      <c r="BI339" s="146">
        <f>IF(N339="nulová",J339,0)</f>
        <v>0</v>
      </c>
      <c r="BJ339" s="17" t="s">
        <v>8</v>
      </c>
      <c r="BK339" s="146">
        <f>ROUND(I339*H339,0)</f>
        <v>0</v>
      </c>
      <c r="BL339" s="17" t="s">
        <v>252</v>
      </c>
      <c r="BM339" s="145" t="s">
        <v>557</v>
      </c>
    </row>
    <row r="340" spans="2:65" s="12" customFormat="1">
      <c r="B340" s="147"/>
      <c r="D340" s="148" t="s">
        <v>180</v>
      </c>
      <c r="E340" s="149" t="s">
        <v>1</v>
      </c>
      <c r="F340" s="150" t="s">
        <v>558</v>
      </c>
      <c r="H340" s="151">
        <v>4.7880000000000003</v>
      </c>
      <c r="I340" s="152"/>
      <c r="L340" s="147"/>
      <c r="M340" s="153"/>
      <c r="T340" s="154"/>
      <c r="AT340" s="149" t="s">
        <v>180</v>
      </c>
      <c r="AU340" s="149" t="s">
        <v>85</v>
      </c>
      <c r="AV340" s="12" t="s">
        <v>85</v>
      </c>
      <c r="AW340" s="12" t="s">
        <v>33</v>
      </c>
      <c r="AX340" s="12" t="s">
        <v>8</v>
      </c>
      <c r="AY340" s="149" t="s">
        <v>172</v>
      </c>
    </row>
    <row r="341" spans="2:65" s="1" customFormat="1" ht="24.2" customHeight="1">
      <c r="B341" s="133"/>
      <c r="C341" s="134" t="s">
        <v>559</v>
      </c>
      <c r="D341" s="134" t="s">
        <v>174</v>
      </c>
      <c r="E341" s="135" t="s">
        <v>560</v>
      </c>
      <c r="F341" s="136" t="s">
        <v>561</v>
      </c>
      <c r="G341" s="137" t="s">
        <v>306</v>
      </c>
      <c r="H341" s="138">
        <v>0.25600000000000001</v>
      </c>
      <c r="I341" s="139"/>
      <c r="J341" s="140">
        <f>ROUND(I341*H341,0)</f>
        <v>0</v>
      </c>
      <c r="K341" s="136" t="s">
        <v>178</v>
      </c>
      <c r="L341" s="32"/>
      <c r="M341" s="141" t="s">
        <v>1</v>
      </c>
      <c r="N341" s="142" t="s">
        <v>42</v>
      </c>
      <c r="P341" s="143">
        <f>O341*H341</f>
        <v>0</v>
      </c>
      <c r="Q341" s="143">
        <v>0</v>
      </c>
      <c r="R341" s="143">
        <f>Q341*H341</f>
        <v>0</v>
      </c>
      <c r="S341" s="143">
        <v>0</v>
      </c>
      <c r="T341" s="144">
        <f>S341*H341</f>
        <v>0</v>
      </c>
      <c r="AR341" s="145" t="s">
        <v>252</v>
      </c>
      <c r="AT341" s="145" t="s">
        <v>174</v>
      </c>
      <c r="AU341" s="145" t="s">
        <v>85</v>
      </c>
      <c r="AY341" s="17" t="s">
        <v>172</v>
      </c>
      <c r="BE341" s="146">
        <f>IF(N341="základní",J341,0)</f>
        <v>0</v>
      </c>
      <c r="BF341" s="146">
        <f>IF(N341="snížená",J341,0)</f>
        <v>0</v>
      </c>
      <c r="BG341" s="146">
        <f>IF(N341="zákl. přenesená",J341,0)</f>
        <v>0</v>
      </c>
      <c r="BH341" s="146">
        <f>IF(N341="sníž. přenesená",J341,0)</f>
        <v>0</v>
      </c>
      <c r="BI341" s="146">
        <f>IF(N341="nulová",J341,0)</f>
        <v>0</v>
      </c>
      <c r="BJ341" s="17" t="s">
        <v>8</v>
      </c>
      <c r="BK341" s="146">
        <f>ROUND(I341*H341,0)</f>
        <v>0</v>
      </c>
      <c r="BL341" s="17" t="s">
        <v>252</v>
      </c>
      <c r="BM341" s="145" t="s">
        <v>562</v>
      </c>
    </row>
    <row r="342" spans="2:65" s="11" customFormat="1" ht="22.9" customHeight="1">
      <c r="B342" s="121"/>
      <c r="D342" s="122" t="s">
        <v>76</v>
      </c>
      <c r="E342" s="131" t="s">
        <v>563</v>
      </c>
      <c r="F342" s="131" t="s">
        <v>564</v>
      </c>
      <c r="I342" s="124"/>
      <c r="J342" s="132">
        <f>BK342</f>
        <v>0</v>
      </c>
      <c r="L342" s="121"/>
      <c r="M342" s="126"/>
      <c r="P342" s="127">
        <f>SUM(P343:P375)</f>
        <v>0</v>
      </c>
      <c r="R342" s="127">
        <f>SUM(R343:R375)</f>
        <v>1.3726136839999998</v>
      </c>
      <c r="T342" s="128">
        <f>SUM(T343:T375)</f>
        <v>0</v>
      </c>
      <c r="AR342" s="122" t="s">
        <v>85</v>
      </c>
      <c r="AT342" s="129" t="s">
        <v>76</v>
      </c>
      <c r="AU342" s="129" t="s">
        <v>8</v>
      </c>
      <c r="AY342" s="122" t="s">
        <v>172</v>
      </c>
      <c r="BK342" s="130">
        <f>SUM(BK343:BK375)</f>
        <v>0</v>
      </c>
    </row>
    <row r="343" spans="2:65" s="1" customFormat="1" ht="16.5" customHeight="1">
      <c r="B343" s="133"/>
      <c r="C343" s="134" t="s">
        <v>565</v>
      </c>
      <c r="D343" s="134" t="s">
        <v>174</v>
      </c>
      <c r="E343" s="135" t="s">
        <v>566</v>
      </c>
      <c r="F343" s="136" t="s">
        <v>567</v>
      </c>
      <c r="G343" s="137" t="s">
        <v>177</v>
      </c>
      <c r="H343" s="138">
        <v>35.067999999999998</v>
      </c>
      <c r="I343" s="139"/>
      <c r="J343" s="140">
        <f>ROUND(I343*H343,0)</f>
        <v>0</v>
      </c>
      <c r="K343" s="136" t="s">
        <v>178</v>
      </c>
      <c r="L343" s="32"/>
      <c r="M343" s="141" t="s">
        <v>1</v>
      </c>
      <c r="N343" s="142" t="s">
        <v>42</v>
      </c>
      <c r="P343" s="143">
        <f>O343*H343</f>
        <v>0</v>
      </c>
      <c r="Q343" s="143">
        <v>0</v>
      </c>
      <c r="R343" s="143">
        <f>Q343*H343</f>
        <v>0</v>
      </c>
      <c r="S343" s="143">
        <v>0</v>
      </c>
      <c r="T343" s="144">
        <f>S343*H343</f>
        <v>0</v>
      </c>
      <c r="AR343" s="145" t="s">
        <v>252</v>
      </c>
      <c r="AT343" s="145" t="s">
        <v>174</v>
      </c>
      <c r="AU343" s="145" t="s">
        <v>85</v>
      </c>
      <c r="AY343" s="17" t="s">
        <v>172</v>
      </c>
      <c r="BE343" s="146">
        <f>IF(N343="základní",J343,0)</f>
        <v>0</v>
      </c>
      <c r="BF343" s="146">
        <f>IF(N343="snížená",J343,0)</f>
        <v>0</v>
      </c>
      <c r="BG343" s="146">
        <f>IF(N343="zákl. přenesená",J343,0)</f>
        <v>0</v>
      </c>
      <c r="BH343" s="146">
        <f>IF(N343="sníž. přenesená",J343,0)</f>
        <v>0</v>
      </c>
      <c r="BI343" s="146">
        <f>IF(N343="nulová",J343,0)</f>
        <v>0</v>
      </c>
      <c r="BJ343" s="17" t="s">
        <v>8</v>
      </c>
      <c r="BK343" s="146">
        <f>ROUND(I343*H343,0)</f>
        <v>0</v>
      </c>
      <c r="BL343" s="17" t="s">
        <v>252</v>
      </c>
      <c r="BM343" s="145" t="s">
        <v>568</v>
      </c>
    </row>
    <row r="344" spans="2:65" s="12" customFormat="1">
      <c r="B344" s="147"/>
      <c r="D344" s="148" t="s">
        <v>180</v>
      </c>
      <c r="E344" s="149" t="s">
        <v>1</v>
      </c>
      <c r="F344" s="150" t="s">
        <v>125</v>
      </c>
      <c r="H344" s="151">
        <v>35.067999999999998</v>
      </c>
      <c r="I344" s="152"/>
      <c r="L344" s="147"/>
      <c r="M344" s="153"/>
      <c r="T344" s="154"/>
      <c r="AT344" s="149" t="s">
        <v>180</v>
      </c>
      <c r="AU344" s="149" t="s">
        <v>85</v>
      </c>
      <c r="AV344" s="12" t="s">
        <v>85</v>
      </c>
      <c r="AW344" s="12" t="s">
        <v>33</v>
      </c>
      <c r="AX344" s="12" t="s">
        <v>8</v>
      </c>
      <c r="AY344" s="149" t="s">
        <v>172</v>
      </c>
    </row>
    <row r="345" spans="2:65" s="1" customFormat="1" ht="16.5" customHeight="1">
      <c r="B345" s="133"/>
      <c r="C345" s="134" t="s">
        <v>569</v>
      </c>
      <c r="D345" s="134" t="s">
        <v>174</v>
      </c>
      <c r="E345" s="135" t="s">
        <v>570</v>
      </c>
      <c r="F345" s="136" t="s">
        <v>571</v>
      </c>
      <c r="G345" s="137" t="s">
        <v>177</v>
      </c>
      <c r="H345" s="138">
        <v>35.067999999999998</v>
      </c>
      <c r="I345" s="139"/>
      <c r="J345" s="140">
        <f>ROUND(I345*H345,0)</f>
        <v>0</v>
      </c>
      <c r="K345" s="136" t="s">
        <v>178</v>
      </c>
      <c r="L345" s="32"/>
      <c r="M345" s="141" t="s">
        <v>1</v>
      </c>
      <c r="N345" s="142" t="s">
        <v>42</v>
      </c>
      <c r="P345" s="143">
        <f>O345*H345</f>
        <v>0</v>
      </c>
      <c r="Q345" s="143">
        <v>2.9999999999999997E-4</v>
      </c>
      <c r="R345" s="143">
        <f>Q345*H345</f>
        <v>1.0520399999999999E-2</v>
      </c>
      <c r="S345" s="143">
        <v>0</v>
      </c>
      <c r="T345" s="144">
        <f>S345*H345</f>
        <v>0</v>
      </c>
      <c r="AR345" s="145" t="s">
        <v>252</v>
      </c>
      <c r="AT345" s="145" t="s">
        <v>174</v>
      </c>
      <c r="AU345" s="145" t="s">
        <v>85</v>
      </c>
      <c r="AY345" s="17" t="s">
        <v>172</v>
      </c>
      <c r="BE345" s="146">
        <f>IF(N345="základní",J345,0)</f>
        <v>0</v>
      </c>
      <c r="BF345" s="146">
        <f>IF(N345="snížená",J345,0)</f>
        <v>0</v>
      </c>
      <c r="BG345" s="146">
        <f>IF(N345="zákl. přenesená",J345,0)</f>
        <v>0</v>
      </c>
      <c r="BH345" s="146">
        <f>IF(N345="sníž. přenesená",J345,0)</f>
        <v>0</v>
      </c>
      <c r="BI345" s="146">
        <f>IF(N345="nulová",J345,0)</f>
        <v>0</v>
      </c>
      <c r="BJ345" s="17" t="s">
        <v>8</v>
      </c>
      <c r="BK345" s="146">
        <f>ROUND(I345*H345,0)</f>
        <v>0</v>
      </c>
      <c r="BL345" s="17" t="s">
        <v>252</v>
      </c>
      <c r="BM345" s="145" t="s">
        <v>572</v>
      </c>
    </row>
    <row r="346" spans="2:65" s="12" customFormat="1">
      <c r="B346" s="147"/>
      <c r="D346" s="148" t="s">
        <v>180</v>
      </c>
      <c r="E346" s="149" t="s">
        <v>1</v>
      </c>
      <c r="F346" s="150" t="s">
        <v>125</v>
      </c>
      <c r="H346" s="151">
        <v>35.067999999999998</v>
      </c>
      <c r="I346" s="152"/>
      <c r="L346" s="147"/>
      <c r="M346" s="153"/>
      <c r="T346" s="154"/>
      <c r="AT346" s="149" t="s">
        <v>180</v>
      </c>
      <c r="AU346" s="149" t="s">
        <v>85</v>
      </c>
      <c r="AV346" s="12" t="s">
        <v>85</v>
      </c>
      <c r="AW346" s="12" t="s">
        <v>33</v>
      </c>
      <c r="AX346" s="12" t="s">
        <v>8</v>
      </c>
      <c r="AY346" s="149" t="s">
        <v>172</v>
      </c>
    </row>
    <row r="347" spans="2:65" s="1" customFormat="1" ht="24.2" customHeight="1">
      <c r="B347" s="133"/>
      <c r="C347" s="134" t="s">
        <v>573</v>
      </c>
      <c r="D347" s="134" t="s">
        <v>174</v>
      </c>
      <c r="E347" s="135" t="s">
        <v>574</v>
      </c>
      <c r="F347" s="136" t="s">
        <v>575</v>
      </c>
      <c r="G347" s="137" t="s">
        <v>177</v>
      </c>
      <c r="H347" s="138">
        <v>17.010000000000002</v>
      </c>
      <c r="I347" s="139"/>
      <c r="J347" s="140">
        <f>ROUND(I347*H347,0)</f>
        <v>0</v>
      </c>
      <c r="K347" s="136" t="s">
        <v>178</v>
      </c>
      <c r="L347" s="32"/>
      <c r="M347" s="141" t="s">
        <v>1</v>
      </c>
      <c r="N347" s="142" t="s">
        <v>42</v>
      </c>
      <c r="P347" s="143">
        <f>O347*H347</f>
        <v>0</v>
      </c>
      <c r="Q347" s="143">
        <v>1.5E-3</v>
      </c>
      <c r="R347" s="143">
        <f>Q347*H347</f>
        <v>2.5515000000000003E-2</v>
      </c>
      <c r="S347" s="143">
        <v>0</v>
      </c>
      <c r="T347" s="144">
        <f>S347*H347</f>
        <v>0</v>
      </c>
      <c r="AR347" s="145" t="s">
        <v>252</v>
      </c>
      <c r="AT347" s="145" t="s">
        <v>174</v>
      </c>
      <c r="AU347" s="145" t="s">
        <v>85</v>
      </c>
      <c r="AY347" s="17" t="s">
        <v>172</v>
      </c>
      <c r="BE347" s="146">
        <f>IF(N347="základní",J347,0)</f>
        <v>0</v>
      </c>
      <c r="BF347" s="146">
        <f>IF(N347="snížená",J347,0)</f>
        <v>0</v>
      </c>
      <c r="BG347" s="146">
        <f>IF(N347="zákl. přenesená",J347,0)</f>
        <v>0</v>
      </c>
      <c r="BH347" s="146">
        <f>IF(N347="sníž. přenesená",J347,0)</f>
        <v>0</v>
      </c>
      <c r="BI347" s="146">
        <f>IF(N347="nulová",J347,0)</f>
        <v>0</v>
      </c>
      <c r="BJ347" s="17" t="s">
        <v>8</v>
      </c>
      <c r="BK347" s="146">
        <f>ROUND(I347*H347,0)</f>
        <v>0</v>
      </c>
      <c r="BL347" s="17" t="s">
        <v>252</v>
      </c>
      <c r="BM347" s="145" t="s">
        <v>576</v>
      </c>
    </row>
    <row r="348" spans="2:65" s="12" customFormat="1">
      <c r="B348" s="147"/>
      <c r="D348" s="148" t="s">
        <v>180</v>
      </c>
      <c r="E348" s="149" t="s">
        <v>1</v>
      </c>
      <c r="F348" s="150" t="s">
        <v>577</v>
      </c>
      <c r="H348" s="151">
        <v>18.510000000000002</v>
      </c>
      <c r="I348" s="152"/>
      <c r="L348" s="147"/>
      <c r="M348" s="153"/>
      <c r="T348" s="154"/>
      <c r="AT348" s="149" t="s">
        <v>180</v>
      </c>
      <c r="AU348" s="149" t="s">
        <v>85</v>
      </c>
      <c r="AV348" s="12" t="s">
        <v>85</v>
      </c>
      <c r="AW348" s="12" t="s">
        <v>33</v>
      </c>
      <c r="AX348" s="12" t="s">
        <v>77</v>
      </c>
      <c r="AY348" s="149" t="s">
        <v>172</v>
      </c>
    </row>
    <row r="349" spans="2:65" s="12" customFormat="1">
      <c r="B349" s="147"/>
      <c r="D349" s="148" t="s">
        <v>180</v>
      </c>
      <c r="E349" s="149" t="s">
        <v>1</v>
      </c>
      <c r="F349" s="150" t="s">
        <v>578</v>
      </c>
      <c r="H349" s="151">
        <v>-1.5</v>
      </c>
      <c r="I349" s="152"/>
      <c r="L349" s="147"/>
      <c r="M349" s="153"/>
      <c r="T349" s="154"/>
      <c r="AT349" s="149" t="s">
        <v>180</v>
      </c>
      <c r="AU349" s="149" t="s">
        <v>85</v>
      </c>
      <c r="AV349" s="12" t="s">
        <v>85</v>
      </c>
      <c r="AW349" s="12" t="s">
        <v>33</v>
      </c>
      <c r="AX349" s="12" t="s">
        <v>77</v>
      </c>
      <c r="AY349" s="149" t="s">
        <v>172</v>
      </c>
    </row>
    <row r="350" spans="2:65" s="13" customFormat="1">
      <c r="B350" s="155"/>
      <c r="D350" s="148" t="s">
        <v>180</v>
      </c>
      <c r="E350" s="156" t="s">
        <v>1</v>
      </c>
      <c r="F350" s="157" t="s">
        <v>188</v>
      </c>
      <c r="H350" s="158">
        <v>17.010000000000002</v>
      </c>
      <c r="I350" s="159"/>
      <c r="L350" s="155"/>
      <c r="M350" s="160"/>
      <c r="T350" s="161"/>
      <c r="AT350" s="156" t="s">
        <v>180</v>
      </c>
      <c r="AU350" s="156" t="s">
        <v>85</v>
      </c>
      <c r="AV350" s="13" t="s">
        <v>88</v>
      </c>
      <c r="AW350" s="13" t="s">
        <v>33</v>
      </c>
      <c r="AX350" s="13" t="s">
        <v>8</v>
      </c>
      <c r="AY350" s="156" t="s">
        <v>172</v>
      </c>
    </row>
    <row r="351" spans="2:65" s="1" customFormat="1" ht="16.5" customHeight="1">
      <c r="B351" s="133"/>
      <c r="C351" s="134" t="s">
        <v>579</v>
      </c>
      <c r="D351" s="134" t="s">
        <v>174</v>
      </c>
      <c r="E351" s="135" t="s">
        <v>580</v>
      </c>
      <c r="F351" s="136" t="s">
        <v>581</v>
      </c>
      <c r="G351" s="137" t="s">
        <v>177</v>
      </c>
      <c r="H351" s="138">
        <v>35.067999999999998</v>
      </c>
      <c r="I351" s="139"/>
      <c r="J351" s="140">
        <f>ROUND(I351*H351,0)</f>
        <v>0</v>
      </c>
      <c r="K351" s="136" t="s">
        <v>178</v>
      </c>
      <c r="L351" s="32"/>
      <c r="M351" s="141" t="s">
        <v>1</v>
      </c>
      <c r="N351" s="142" t="s">
        <v>42</v>
      </c>
      <c r="P351" s="143">
        <f>O351*H351</f>
        <v>0</v>
      </c>
      <c r="Q351" s="143">
        <v>4.4999999999999997E-3</v>
      </c>
      <c r="R351" s="143">
        <f>Q351*H351</f>
        <v>0.15780599999999997</v>
      </c>
      <c r="S351" s="143">
        <v>0</v>
      </c>
      <c r="T351" s="144">
        <f>S351*H351</f>
        <v>0</v>
      </c>
      <c r="AR351" s="145" t="s">
        <v>252</v>
      </c>
      <c r="AT351" s="145" t="s">
        <v>174</v>
      </c>
      <c r="AU351" s="145" t="s">
        <v>85</v>
      </c>
      <c r="AY351" s="17" t="s">
        <v>172</v>
      </c>
      <c r="BE351" s="146">
        <f>IF(N351="základní",J351,0)</f>
        <v>0</v>
      </c>
      <c r="BF351" s="146">
        <f>IF(N351="snížená",J351,0)</f>
        <v>0</v>
      </c>
      <c r="BG351" s="146">
        <f>IF(N351="zákl. přenesená",J351,0)</f>
        <v>0</v>
      </c>
      <c r="BH351" s="146">
        <f>IF(N351="sníž. přenesená",J351,0)</f>
        <v>0</v>
      </c>
      <c r="BI351" s="146">
        <f>IF(N351="nulová",J351,0)</f>
        <v>0</v>
      </c>
      <c r="BJ351" s="17" t="s">
        <v>8</v>
      </c>
      <c r="BK351" s="146">
        <f>ROUND(I351*H351,0)</f>
        <v>0</v>
      </c>
      <c r="BL351" s="17" t="s">
        <v>252</v>
      </c>
      <c r="BM351" s="145" t="s">
        <v>582</v>
      </c>
    </row>
    <row r="352" spans="2:65" s="12" customFormat="1">
      <c r="B352" s="147"/>
      <c r="D352" s="148" t="s">
        <v>180</v>
      </c>
      <c r="E352" s="149" t="s">
        <v>1</v>
      </c>
      <c r="F352" s="150" t="s">
        <v>125</v>
      </c>
      <c r="H352" s="151">
        <v>35.067999999999998</v>
      </c>
      <c r="I352" s="152"/>
      <c r="L352" s="147"/>
      <c r="M352" s="153"/>
      <c r="T352" s="154"/>
      <c r="AT352" s="149" t="s">
        <v>180</v>
      </c>
      <c r="AU352" s="149" t="s">
        <v>85</v>
      </c>
      <c r="AV352" s="12" t="s">
        <v>85</v>
      </c>
      <c r="AW352" s="12" t="s">
        <v>33</v>
      </c>
      <c r="AX352" s="12" t="s">
        <v>8</v>
      </c>
      <c r="AY352" s="149" t="s">
        <v>172</v>
      </c>
    </row>
    <row r="353" spans="2:65" s="1" customFormat="1" ht="33" customHeight="1">
      <c r="B353" s="133"/>
      <c r="C353" s="134" t="s">
        <v>583</v>
      </c>
      <c r="D353" s="134" t="s">
        <v>174</v>
      </c>
      <c r="E353" s="135" t="s">
        <v>584</v>
      </c>
      <c r="F353" s="136" t="s">
        <v>585</v>
      </c>
      <c r="G353" s="137" t="s">
        <v>177</v>
      </c>
      <c r="H353" s="138">
        <v>35.067999999999998</v>
      </c>
      <c r="I353" s="139"/>
      <c r="J353" s="140">
        <f>ROUND(I353*H353,0)</f>
        <v>0</v>
      </c>
      <c r="K353" s="136" t="s">
        <v>178</v>
      </c>
      <c r="L353" s="32"/>
      <c r="M353" s="141" t="s">
        <v>1</v>
      </c>
      <c r="N353" s="142" t="s">
        <v>42</v>
      </c>
      <c r="P353" s="143">
        <f>O353*H353</f>
        <v>0</v>
      </c>
      <c r="Q353" s="143">
        <v>9.0880000000000006E-3</v>
      </c>
      <c r="R353" s="143">
        <f>Q353*H353</f>
        <v>0.31869798399999999</v>
      </c>
      <c r="S353" s="143">
        <v>0</v>
      </c>
      <c r="T353" s="144">
        <f>S353*H353</f>
        <v>0</v>
      </c>
      <c r="AR353" s="145" t="s">
        <v>252</v>
      </c>
      <c r="AT353" s="145" t="s">
        <v>174</v>
      </c>
      <c r="AU353" s="145" t="s">
        <v>85</v>
      </c>
      <c r="AY353" s="17" t="s">
        <v>172</v>
      </c>
      <c r="BE353" s="146">
        <f>IF(N353="základní",J353,0)</f>
        <v>0</v>
      </c>
      <c r="BF353" s="146">
        <f>IF(N353="snížená",J353,0)</f>
        <v>0</v>
      </c>
      <c r="BG353" s="146">
        <f>IF(N353="zákl. přenesená",J353,0)</f>
        <v>0</v>
      </c>
      <c r="BH353" s="146">
        <f>IF(N353="sníž. přenesená",J353,0)</f>
        <v>0</v>
      </c>
      <c r="BI353" s="146">
        <f>IF(N353="nulová",J353,0)</f>
        <v>0</v>
      </c>
      <c r="BJ353" s="17" t="s">
        <v>8</v>
      </c>
      <c r="BK353" s="146">
        <f>ROUND(I353*H353,0)</f>
        <v>0</v>
      </c>
      <c r="BL353" s="17" t="s">
        <v>252</v>
      </c>
      <c r="BM353" s="145" t="s">
        <v>586</v>
      </c>
    </row>
    <row r="354" spans="2:65" s="12" customFormat="1">
      <c r="B354" s="147"/>
      <c r="D354" s="148" t="s">
        <v>180</v>
      </c>
      <c r="E354" s="149" t="s">
        <v>1</v>
      </c>
      <c r="F354" s="150" t="s">
        <v>587</v>
      </c>
      <c r="H354" s="151">
        <v>34.552</v>
      </c>
      <c r="I354" s="152"/>
      <c r="L354" s="147"/>
      <c r="M354" s="153"/>
      <c r="T354" s="154"/>
      <c r="AT354" s="149" t="s">
        <v>180</v>
      </c>
      <c r="AU354" s="149" t="s">
        <v>85</v>
      </c>
      <c r="AV354" s="12" t="s">
        <v>85</v>
      </c>
      <c r="AW354" s="12" t="s">
        <v>33</v>
      </c>
      <c r="AX354" s="12" t="s">
        <v>77</v>
      </c>
      <c r="AY354" s="149" t="s">
        <v>172</v>
      </c>
    </row>
    <row r="355" spans="2:65" s="12" customFormat="1">
      <c r="B355" s="147"/>
      <c r="D355" s="148" t="s">
        <v>180</v>
      </c>
      <c r="E355" s="149" t="s">
        <v>1</v>
      </c>
      <c r="F355" s="150" t="s">
        <v>588</v>
      </c>
      <c r="H355" s="151">
        <v>-2.02</v>
      </c>
      <c r="I355" s="152"/>
      <c r="L355" s="147"/>
      <c r="M355" s="153"/>
      <c r="T355" s="154"/>
      <c r="AT355" s="149" t="s">
        <v>180</v>
      </c>
      <c r="AU355" s="149" t="s">
        <v>85</v>
      </c>
      <c r="AV355" s="12" t="s">
        <v>85</v>
      </c>
      <c r="AW355" s="12" t="s">
        <v>33</v>
      </c>
      <c r="AX355" s="12" t="s">
        <v>77</v>
      </c>
      <c r="AY355" s="149" t="s">
        <v>172</v>
      </c>
    </row>
    <row r="356" spans="2:65" s="12" customFormat="1">
      <c r="B356" s="147"/>
      <c r="D356" s="148" t="s">
        <v>180</v>
      </c>
      <c r="E356" s="149" t="s">
        <v>1</v>
      </c>
      <c r="F356" s="150" t="s">
        <v>589</v>
      </c>
      <c r="H356" s="151">
        <v>-1.6639999999999999</v>
      </c>
      <c r="I356" s="152"/>
      <c r="L356" s="147"/>
      <c r="M356" s="153"/>
      <c r="T356" s="154"/>
      <c r="AT356" s="149" t="s">
        <v>180</v>
      </c>
      <c r="AU356" s="149" t="s">
        <v>85</v>
      </c>
      <c r="AV356" s="12" t="s">
        <v>85</v>
      </c>
      <c r="AW356" s="12" t="s">
        <v>33</v>
      </c>
      <c r="AX356" s="12" t="s">
        <v>77</v>
      </c>
      <c r="AY356" s="149" t="s">
        <v>172</v>
      </c>
    </row>
    <row r="357" spans="2:65" s="12" customFormat="1">
      <c r="B357" s="147"/>
      <c r="D357" s="148" t="s">
        <v>180</v>
      </c>
      <c r="E357" s="149" t="s">
        <v>1</v>
      </c>
      <c r="F357" s="150" t="s">
        <v>590</v>
      </c>
      <c r="H357" s="151">
        <v>4.2</v>
      </c>
      <c r="I357" s="152"/>
      <c r="L357" s="147"/>
      <c r="M357" s="153"/>
      <c r="T357" s="154"/>
      <c r="AT357" s="149" t="s">
        <v>180</v>
      </c>
      <c r="AU357" s="149" t="s">
        <v>85</v>
      </c>
      <c r="AV357" s="12" t="s">
        <v>85</v>
      </c>
      <c r="AW357" s="12" t="s">
        <v>33</v>
      </c>
      <c r="AX357" s="12" t="s">
        <v>77</v>
      </c>
      <c r="AY357" s="149" t="s">
        <v>172</v>
      </c>
    </row>
    <row r="358" spans="2:65" s="13" customFormat="1">
      <c r="B358" s="155"/>
      <c r="D358" s="148" t="s">
        <v>180</v>
      </c>
      <c r="E358" s="156" t="s">
        <v>125</v>
      </c>
      <c r="F358" s="157" t="s">
        <v>188</v>
      </c>
      <c r="H358" s="158">
        <v>35.067999999999998</v>
      </c>
      <c r="I358" s="159"/>
      <c r="L358" s="155"/>
      <c r="M358" s="160"/>
      <c r="T358" s="161"/>
      <c r="AT358" s="156" t="s">
        <v>180</v>
      </c>
      <c r="AU358" s="156" t="s">
        <v>85</v>
      </c>
      <c r="AV358" s="13" t="s">
        <v>88</v>
      </c>
      <c r="AW358" s="13" t="s">
        <v>33</v>
      </c>
      <c r="AX358" s="13" t="s">
        <v>8</v>
      </c>
      <c r="AY358" s="156" t="s">
        <v>172</v>
      </c>
    </row>
    <row r="359" spans="2:65" s="1" customFormat="1" ht="33" customHeight="1">
      <c r="B359" s="133"/>
      <c r="C359" s="162" t="s">
        <v>591</v>
      </c>
      <c r="D359" s="162" t="s">
        <v>231</v>
      </c>
      <c r="E359" s="163" t="s">
        <v>499</v>
      </c>
      <c r="F359" s="164" t="s">
        <v>500</v>
      </c>
      <c r="G359" s="165" t="s">
        <v>177</v>
      </c>
      <c r="H359" s="166">
        <v>38.575000000000003</v>
      </c>
      <c r="I359" s="167"/>
      <c r="J359" s="168">
        <f>ROUND(I359*H359,0)</f>
        <v>0</v>
      </c>
      <c r="K359" s="164" t="s">
        <v>178</v>
      </c>
      <c r="L359" s="169"/>
      <c r="M359" s="170" t="s">
        <v>1</v>
      </c>
      <c r="N359" s="171" t="s">
        <v>42</v>
      </c>
      <c r="P359" s="143">
        <f>O359*H359</f>
        <v>0</v>
      </c>
      <c r="Q359" s="143">
        <v>2.1999999999999999E-2</v>
      </c>
      <c r="R359" s="143">
        <f>Q359*H359</f>
        <v>0.84865000000000002</v>
      </c>
      <c r="S359" s="143">
        <v>0</v>
      </c>
      <c r="T359" s="144">
        <f>S359*H359</f>
        <v>0</v>
      </c>
      <c r="AR359" s="145" t="s">
        <v>343</v>
      </c>
      <c r="AT359" s="145" t="s">
        <v>231</v>
      </c>
      <c r="AU359" s="145" t="s">
        <v>85</v>
      </c>
      <c r="AY359" s="17" t="s">
        <v>172</v>
      </c>
      <c r="BE359" s="146">
        <f>IF(N359="základní",J359,0)</f>
        <v>0</v>
      </c>
      <c r="BF359" s="146">
        <f>IF(N359="snížená",J359,0)</f>
        <v>0</v>
      </c>
      <c r="BG359" s="146">
        <f>IF(N359="zákl. přenesená",J359,0)</f>
        <v>0</v>
      </c>
      <c r="BH359" s="146">
        <f>IF(N359="sníž. přenesená",J359,0)</f>
        <v>0</v>
      </c>
      <c r="BI359" s="146">
        <f>IF(N359="nulová",J359,0)</f>
        <v>0</v>
      </c>
      <c r="BJ359" s="17" t="s">
        <v>8</v>
      </c>
      <c r="BK359" s="146">
        <f>ROUND(I359*H359,0)</f>
        <v>0</v>
      </c>
      <c r="BL359" s="17" t="s">
        <v>252</v>
      </c>
      <c r="BM359" s="145" t="s">
        <v>592</v>
      </c>
    </row>
    <row r="360" spans="2:65" s="12" customFormat="1">
      <c r="B360" s="147"/>
      <c r="D360" s="148" t="s">
        <v>180</v>
      </c>
      <c r="E360" s="149" t="s">
        <v>1</v>
      </c>
      <c r="F360" s="150" t="s">
        <v>593</v>
      </c>
      <c r="H360" s="151">
        <v>38.575000000000003</v>
      </c>
      <c r="I360" s="152"/>
      <c r="L360" s="147"/>
      <c r="M360" s="153"/>
      <c r="T360" s="154"/>
      <c r="AT360" s="149" t="s">
        <v>180</v>
      </c>
      <c r="AU360" s="149" t="s">
        <v>85</v>
      </c>
      <c r="AV360" s="12" t="s">
        <v>85</v>
      </c>
      <c r="AW360" s="12" t="s">
        <v>33</v>
      </c>
      <c r="AX360" s="12" t="s">
        <v>8</v>
      </c>
      <c r="AY360" s="149" t="s">
        <v>172</v>
      </c>
    </row>
    <row r="361" spans="2:65" s="1" customFormat="1" ht="24.2" customHeight="1">
      <c r="B361" s="133"/>
      <c r="C361" s="134" t="s">
        <v>594</v>
      </c>
      <c r="D361" s="134" t="s">
        <v>174</v>
      </c>
      <c r="E361" s="135" t="s">
        <v>595</v>
      </c>
      <c r="F361" s="136" t="s">
        <v>596</v>
      </c>
      <c r="G361" s="137" t="s">
        <v>202</v>
      </c>
      <c r="H361" s="138">
        <v>8.4</v>
      </c>
      <c r="I361" s="139"/>
      <c r="J361" s="140">
        <f>ROUND(I361*H361,0)</f>
        <v>0</v>
      </c>
      <c r="K361" s="136" t="s">
        <v>178</v>
      </c>
      <c r="L361" s="32"/>
      <c r="M361" s="141" t="s">
        <v>1</v>
      </c>
      <c r="N361" s="142" t="s">
        <v>42</v>
      </c>
      <c r="P361" s="143">
        <f>O361*H361</f>
        <v>0</v>
      </c>
      <c r="Q361" s="143">
        <v>2.0000000000000001E-4</v>
      </c>
      <c r="R361" s="143">
        <f>Q361*H361</f>
        <v>1.6800000000000001E-3</v>
      </c>
      <c r="S361" s="143">
        <v>0</v>
      </c>
      <c r="T361" s="144">
        <f>S361*H361</f>
        <v>0</v>
      </c>
      <c r="AR361" s="145" t="s">
        <v>252</v>
      </c>
      <c r="AT361" s="145" t="s">
        <v>174</v>
      </c>
      <c r="AU361" s="145" t="s">
        <v>85</v>
      </c>
      <c r="AY361" s="17" t="s">
        <v>172</v>
      </c>
      <c r="BE361" s="146">
        <f>IF(N361="základní",J361,0)</f>
        <v>0</v>
      </c>
      <c r="BF361" s="146">
        <f>IF(N361="snížená",J361,0)</f>
        <v>0</v>
      </c>
      <c r="BG361" s="146">
        <f>IF(N361="zákl. přenesená",J361,0)</f>
        <v>0</v>
      </c>
      <c r="BH361" s="146">
        <f>IF(N361="sníž. přenesená",J361,0)</f>
        <v>0</v>
      </c>
      <c r="BI361" s="146">
        <f>IF(N361="nulová",J361,0)</f>
        <v>0</v>
      </c>
      <c r="BJ361" s="17" t="s">
        <v>8</v>
      </c>
      <c r="BK361" s="146">
        <f>ROUND(I361*H361,0)</f>
        <v>0</v>
      </c>
      <c r="BL361" s="17" t="s">
        <v>252</v>
      </c>
      <c r="BM361" s="145" t="s">
        <v>597</v>
      </c>
    </row>
    <row r="362" spans="2:65" s="12" customFormat="1">
      <c r="B362" s="147"/>
      <c r="D362" s="148" t="s">
        <v>180</v>
      </c>
      <c r="E362" s="149" t="s">
        <v>1</v>
      </c>
      <c r="F362" s="150" t="s">
        <v>598</v>
      </c>
      <c r="H362" s="151">
        <v>8.4</v>
      </c>
      <c r="I362" s="152"/>
      <c r="L362" s="147"/>
      <c r="M362" s="153"/>
      <c r="T362" s="154"/>
      <c r="AT362" s="149" t="s">
        <v>180</v>
      </c>
      <c r="AU362" s="149" t="s">
        <v>85</v>
      </c>
      <c r="AV362" s="12" t="s">
        <v>85</v>
      </c>
      <c r="AW362" s="12" t="s">
        <v>33</v>
      </c>
      <c r="AX362" s="12" t="s">
        <v>77</v>
      </c>
      <c r="AY362" s="149" t="s">
        <v>172</v>
      </c>
    </row>
    <row r="363" spans="2:65" s="13" customFormat="1">
      <c r="B363" s="155"/>
      <c r="D363" s="148" t="s">
        <v>180</v>
      </c>
      <c r="E363" s="156" t="s">
        <v>1</v>
      </c>
      <c r="F363" s="157" t="s">
        <v>188</v>
      </c>
      <c r="H363" s="158">
        <v>8.4</v>
      </c>
      <c r="I363" s="159"/>
      <c r="L363" s="155"/>
      <c r="M363" s="160"/>
      <c r="T363" s="161"/>
      <c r="AT363" s="156" t="s">
        <v>180</v>
      </c>
      <c r="AU363" s="156" t="s">
        <v>85</v>
      </c>
      <c r="AV363" s="13" t="s">
        <v>88</v>
      </c>
      <c r="AW363" s="13" t="s">
        <v>33</v>
      </c>
      <c r="AX363" s="13" t="s">
        <v>8</v>
      </c>
      <c r="AY363" s="156" t="s">
        <v>172</v>
      </c>
    </row>
    <row r="364" spans="2:65" s="1" customFormat="1" ht="16.5" customHeight="1">
      <c r="B364" s="133"/>
      <c r="C364" s="162" t="s">
        <v>599</v>
      </c>
      <c r="D364" s="162" t="s">
        <v>231</v>
      </c>
      <c r="E364" s="163" t="s">
        <v>600</v>
      </c>
      <c r="F364" s="164" t="s">
        <v>601</v>
      </c>
      <c r="G364" s="165" t="s">
        <v>202</v>
      </c>
      <c r="H364" s="166">
        <v>8.82</v>
      </c>
      <c r="I364" s="167"/>
      <c r="J364" s="168">
        <f>ROUND(I364*H364,0)</f>
        <v>0</v>
      </c>
      <c r="K364" s="164" t="s">
        <v>178</v>
      </c>
      <c r="L364" s="169"/>
      <c r="M364" s="170" t="s">
        <v>1</v>
      </c>
      <c r="N364" s="171" t="s">
        <v>42</v>
      </c>
      <c r="P364" s="143">
        <f>O364*H364</f>
        <v>0</v>
      </c>
      <c r="Q364" s="143">
        <v>2.9999999999999997E-4</v>
      </c>
      <c r="R364" s="143">
        <f>Q364*H364</f>
        <v>2.6459999999999999E-3</v>
      </c>
      <c r="S364" s="143">
        <v>0</v>
      </c>
      <c r="T364" s="144">
        <f>S364*H364</f>
        <v>0</v>
      </c>
      <c r="AR364" s="145" t="s">
        <v>343</v>
      </c>
      <c r="AT364" s="145" t="s">
        <v>231</v>
      </c>
      <c r="AU364" s="145" t="s">
        <v>85</v>
      </c>
      <c r="AY364" s="17" t="s">
        <v>172</v>
      </c>
      <c r="BE364" s="146">
        <f>IF(N364="základní",J364,0)</f>
        <v>0</v>
      </c>
      <c r="BF364" s="146">
        <f>IF(N364="snížená",J364,0)</f>
        <v>0</v>
      </c>
      <c r="BG364" s="146">
        <f>IF(N364="zákl. přenesená",J364,0)</f>
        <v>0</v>
      </c>
      <c r="BH364" s="146">
        <f>IF(N364="sníž. přenesená",J364,0)</f>
        <v>0</v>
      </c>
      <c r="BI364" s="146">
        <f>IF(N364="nulová",J364,0)</f>
        <v>0</v>
      </c>
      <c r="BJ364" s="17" t="s">
        <v>8</v>
      </c>
      <c r="BK364" s="146">
        <f>ROUND(I364*H364,0)</f>
        <v>0</v>
      </c>
      <c r="BL364" s="17" t="s">
        <v>252</v>
      </c>
      <c r="BM364" s="145" t="s">
        <v>602</v>
      </c>
    </row>
    <row r="365" spans="2:65" s="12" customFormat="1">
      <c r="B365" s="147"/>
      <c r="D365" s="148" t="s">
        <v>180</v>
      </c>
      <c r="E365" s="149" t="s">
        <v>1</v>
      </c>
      <c r="F365" s="150" t="s">
        <v>603</v>
      </c>
      <c r="H365" s="151">
        <v>8.82</v>
      </c>
      <c r="I365" s="152"/>
      <c r="L365" s="147"/>
      <c r="M365" s="153"/>
      <c r="T365" s="154"/>
      <c r="AT365" s="149" t="s">
        <v>180</v>
      </c>
      <c r="AU365" s="149" t="s">
        <v>85</v>
      </c>
      <c r="AV365" s="12" t="s">
        <v>85</v>
      </c>
      <c r="AW365" s="12" t="s">
        <v>33</v>
      </c>
      <c r="AX365" s="12" t="s">
        <v>77</v>
      </c>
      <c r="AY365" s="149" t="s">
        <v>172</v>
      </c>
    </row>
    <row r="366" spans="2:65" s="13" customFormat="1">
      <c r="B366" s="155"/>
      <c r="D366" s="148" t="s">
        <v>180</v>
      </c>
      <c r="E366" s="156" t="s">
        <v>1</v>
      </c>
      <c r="F366" s="157" t="s">
        <v>188</v>
      </c>
      <c r="H366" s="158">
        <v>8.82</v>
      </c>
      <c r="I366" s="159"/>
      <c r="L366" s="155"/>
      <c r="M366" s="160"/>
      <c r="T366" s="161"/>
      <c r="AT366" s="156" t="s">
        <v>180</v>
      </c>
      <c r="AU366" s="156" t="s">
        <v>85</v>
      </c>
      <c r="AV366" s="13" t="s">
        <v>88</v>
      </c>
      <c r="AW366" s="13" t="s">
        <v>33</v>
      </c>
      <c r="AX366" s="13" t="s">
        <v>8</v>
      </c>
      <c r="AY366" s="156" t="s">
        <v>172</v>
      </c>
    </row>
    <row r="367" spans="2:65" s="1" customFormat="1" ht="24.2" customHeight="1">
      <c r="B367" s="133"/>
      <c r="C367" s="134" t="s">
        <v>604</v>
      </c>
      <c r="D367" s="134" t="s">
        <v>174</v>
      </c>
      <c r="E367" s="135" t="s">
        <v>605</v>
      </c>
      <c r="F367" s="136" t="s">
        <v>606</v>
      </c>
      <c r="G367" s="137" t="s">
        <v>202</v>
      </c>
      <c r="H367" s="138">
        <v>14.34</v>
      </c>
      <c r="I367" s="139"/>
      <c r="J367" s="140">
        <f>ROUND(I367*H367,0)</f>
        <v>0</v>
      </c>
      <c r="K367" s="136" t="s">
        <v>178</v>
      </c>
      <c r="L367" s="32"/>
      <c r="M367" s="141" t="s">
        <v>1</v>
      </c>
      <c r="N367" s="142" t="s">
        <v>42</v>
      </c>
      <c r="P367" s="143">
        <f>O367*H367</f>
        <v>0</v>
      </c>
      <c r="Q367" s="143">
        <v>1.8000000000000001E-4</v>
      </c>
      <c r="R367" s="143">
        <f>Q367*H367</f>
        <v>2.5812000000000001E-3</v>
      </c>
      <c r="S367" s="143">
        <v>0</v>
      </c>
      <c r="T367" s="144">
        <f>S367*H367</f>
        <v>0</v>
      </c>
      <c r="AR367" s="145" t="s">
        <v>252</v>
      </c>
      <c r="AT367" s="145" t="s">
        <v>174</v>
      </c>
      <c r="AU367" s="145" t="s">
        <v>85</v>
      </c>
      <c r="AY367" s="17" t="s">
        <v>172</v>
      </c>
      <c r="BE367" s="146">
        <f>IF(N367="základní",J367,0)</f>
        <v>0</v>
      </c>
      <c r="BF367" s="146">
        <f>IF(N367="snížená",J367,0)</f>
        <v>0</v>
      </c>
      <c r="BG367" s="146">
        <f>IF(N367="zákl. přenesená",J367,0)</f>
        <v>0</v>
      </c>
      <c r="BH367" s="146">
        <f>IF(N367="sníž. přenesená",J367,0)</f>
        <v>0</v>
      </c>
      <c r="BI367" s="146">
        <f>IF(N367="nulová",J367,0)</f>
        <v>0</v>
      </c>
      <c r="BJ367" s="17" t="s">
        <v>8</v>
      </c>
      <c r="BK367" s="146">
        <f>ROUND(I367*H367,0)</f>
        <v>0</v>
      </c>
      <c r="BL367" s="17" t="s">
        <v>252</v>
      </c>
      <c r="BM367" s="145" t="s">
        <v>607</v>
      </c>
    </row>
    <row r="368" spans="2:65" s="12" customFormat="1">
      <c r="B368" s="147"/>
      <c r="D368" s="148" t="s">
        <v>180</v>
      </c>
      <c r="E368" s="149" t="s">
        <v>1</v>
      </c>
      <c r="F368" s="150" t="s">
        <v>511</v>
      </c>
      <c r="H368" s="151">
        <v>12.34</v>
      </c>
      <c r="I368" s="152"/>
      <c r="L368" s="147"/>
      <c r="M368" s="153"/>
      <c r="T368" s="154"/>
      <c r="AT368" s="149" t="s">
        <v>180</v>
      </c>
      <c r="AU368" s="149" t="s">
        <v>85</v>
      </c>
      <c r="AV368" s="12" t="s">
        <v>85</v>
      </c>
      <c r="AW368" s="12" t="s">
        <v>33</v>
      </c>
      <c r="AX368" s="12" t="s">
        <v>77</v>
      </c>
      <c r="AY368" s="149" t="s">
        <v>172</v>
      </c>
    </row>
    <row r="369" spans="2:65" s="12" customFormat="1">
      <c r="B369" s="147"/>
      <c r="D369" s="148" t="s">
        <v>180</v>
      </c>
      <c r="E369" s="149" t="s">
        <v>1</v>
      </c>
      <c r="F369" s="150" t="s">
        <v>608</v>
      </c>
      <c r="H369" s="151">
        <v>2</v>
      </c>
      <c r="I369" s="152"/>
      <c r="L369" s="147"/>
      <c r="M369" s="153"/>
      <c r="T369" s="154"/>
      <c r="AT369" s="149" t="s">
        <v>180</v>
      </c>
      <c r="AU369" s="149" t="s">
        <v>85</v>
      </c>
      <c r="AV369" s="12" t="s">
        <v>85</v>
      </c>
      <c r="AW369" s="12" t="s">
        <v>33</v>
      </c>
      <c r="AX369" s="12" t="s">
        <v>77</v>
      </c>
      <c r="AY369" s="149" t="s">
        <v>172</v>
      </c>
    </row>
    <row r="370" spans="2:65" s="13" customFormat="1">
      <c r="B370" s="155"/>
      <c r="D370" s="148" t="s">
        <v>180</v>
      </c>
      <c r="E370" s="156" t="s">
        <v>1</v>
      </c>
      <c r="F370" s="157" t="s">
        <v>188</v>
      </c>
      <c r="H370" s="158">
        <v>14.34</v>
      </c>
      <c r="I370" s="159"/>
      <c r="L370" s="155"/>
      <c r="M370" s="160"/>
      <c r="T370" s="161"/>
      <c r="AT370" s="156" t="s">
        <v>180</v>
      </c>
      <c r="AU370" s="156" t="s">
        <v>85</v>
      </c>
      <c r="AV370" s="13" t="s">
        <v>88</v>
      </c>
      <c r="AW370" s="13" t="s">
        <v>33</v>
      </c>
      <c r="AX370" s="13" t="s">
        <v>8</v>
      </c>
      <c r="AY370" s="156" t="s">
        <v>172</v>
      </c>
    </row>
    <row r="371" spans="2:65" s="1" customFormat="1" ht="16.5" customHeight="1">
      <c r="B371" s="133"/>
      <c r="C371" s="162" t="s">
        <v>609</v>
      </c>
      <c r="D371" s="162" t="s">
        <v>231</v>
      </c>
      <c r="E371" s="163" t="s">
        <v>600</v>
      </c>
      <c r="F371" s="164" t="s">
        <v>601</v>
      </c>
      <c r="G371" s="165" t="s">
        <v>202</v>
      </c>
      <c r="H371" s="166">
        <v>15.057</v>
      </c>
      <c r="I371" s="167"/>
      <c r="J371" s="168">
        <f>ROUND(I371*H371,0)</f>
        <v>0</v>
      </c>
      <c r="K371" s="164" t="s">
        <v>178</v>
      </c>
      <c r="L371" s="169"/>
      <c r="M371" s="170" t="s">
        <v>1</v>
      </c>
      <c r="N371" s="171" t="s">
        <v>42</v>
      </c>
      <c r="P371" s="143">
        <f>O371*H371</f>
        <v>0</v>
      </c>
      <c r="Q371" s="143">
        <v>2.9999999999999997E-4</v>
      </c>
      <c r="R371" s="143">
        <f>Q371*H371</f>
        <v>4.5170999999999996E-3</v>
      </c>
      <c r="S371" s="143">
        <v>0</v>
      </c>
      <c r="T371" s="144">
        <f>S371*H371</f>
        <v>0</v>
      </c>
      <c r="AR371" s="145" t="s">
        <v>343</v>
      </c>
      <c r="AT371" s="145" t="s">
        <v>231</v>
      </c>
      <c r="AU371" s="145" t="s">
        <v>85</v>
      </c>
      <c r="AY371" s="17" t="s">
        <v>172</v>
      </c>
      <c r="BE371" s="146">
        <f>IF(N371="základní",J371,0)</f>
        <v>0</v>
      </c>
      <c r="BF371" s="146">
        <f>IF(N371="snížená",J371,0)</f>
        <v>0</v>
      </c>
      <c r="BG371" s="146">
        <f>IF(N371="zákl. přenesená",J371,0)</f>
        <v>0</v>
      </c>
      <c r="BH371" s="146">
        <f>IF(N371="sníž. přenesená",J371,0)</f>
        <v>0</v>
      </c>
      <c r="BI371" s="146">
        <f>IF(N371="nulová",J371,0)</f>
        <v>0</v>
      </c>
      <c r="BJ371" s="17" t="s">
        <v>8</v>
      </c>
      <c r="BK371" s="146">
        <f>ROUND(I371*H371,0)</f>
        <v>0</v>
      </c>
      <c r="BL371" s="17" t="s">
        <v>252</v>
      </c>
      <c r="BM371" s="145" t="s">
        <v>610</v>
      </c>
    </row>
    <row r="372" spans="2:65" s="12" customFormat="1">
      <c r="B372" s="147"/>
      <c r="D372" s="148" t="s">
        <v>180</v>
      </c>
      <c r="E372" s="149" t="s">
        <v>1</v>
      </c>
      <c r="F372" s="150" t="s">
        <v>611</v>
      </c>
      <c r="H372" s="151">
        <v>12.957000000000001</v>
      </c>
      <c r="I372" s="152"/>
      <c r="L372" s="147"/>
      <c r="M372" s="153"/>
      <c r="T372" s="154"/>
      <c r="AT372" s="149" t="s">
        <v>180</v>
      </c>
      <c r="AU372" s="149" t="s">
        <v>85</v>
      </c>
      <c r="AV372" s="12" t="s">
        <v>85</v>
      </c>
      <c r="AW372" s="12" t="s">
        <v>33</v>
      </c>
      <c r="AX372" s="12" t="s">
        <v>77</v>
      </c>
      <c r="AY372" s="149" t="s">
        <v>172</v>
      </c>
    </row>
    <row r="373" spans="2:65" s="12" customFormat="1">
      <c r="B373" s="147"/>
      <c r="D373" s="148" t="s">
        <v>180</v>
      </c>
      <c r="E373" s="149" t="s">
        <v>1</v>
      </c>
      <c r="F373" s="150" t="s">
        <v>612</v>
      </c>
      <c r="H373" s="151">
        <v>2.1</v>
      </c>
      <c r="I373" s="152"/>
      <c r="L373" s="147"/>
      <c r="M373" s="153"/>
      <c r="T373" s="154"/>
      <c r="AT373" s="149" t="s">
        <v>180</v>
      </c>
      <c r="AU373" s="149" t="s">
        <v>85</v>
      </c>
      <c r="AV373" s="12" t="s">
        <v>85</v>
      </c>
      <c r="AW373" s="12" t="s">
        <v>33</v>
      </c>
      <c r="AX373" s="12" t="s">
        <v>77</v>
      </c>
      <c r="AY373" s="149" t="s">
        <v>172</v>
      </c>
    </row>
    <row r="374" spans="2:65" s="13" customFormat="1">
      <c r="B374" s="155"/>
      <c r="D374" s="148" t="s">
        <v>180</v>
      </c>
      <c r="E374" s="156" t="s">
        <v>1</v>
      </c>
      <c r="F374" s="157" t="s">
        <v>188</v>
      </c>
      <c r="H374" s="158">
        <v>15.057</v>
      </c>
      <c r="I374" s="159"/>
      <c r="L374" s="155"/>
      <c r="M374" s="160"/>
      <c r="T374" s="161"/>
      <c r="AT374" s="156" t="s">
        <v>180</v>
      </c>
      <c r="AU374" s="156" t="s">
        <v>85</v>
      </c>
      <c r="AV374" s="13" t="s">
        <v>88</v>
      </c>
      <c r="AW374" s="13" t="s">
        <v>33</v>
      </c>
      <c r="AX374" s="13" t="s">
        <v>8</v>
      </c>
      <c r="AY374" s="156" t="s">
        <v>172</v>
      </c>
    </row>
    <row r="375" spans="2:65" s="1" customFormat="1" ht="24.2" customHeight="1">
      <c r="B375" s="133"/>
      <c r="C375" s="134" t="s">
        <v>613</v>
      </c>
      <c r="D375" s="134" t="s">
        <v>174</v>
      </c>
      <c r="E375" s="135" t="s">
        <v>614</v>
      </c>
      <c r="F375" s="136" t="s">
        <v>615</v>
      </c>
      <c r="G375" s="137" t="s">
        <v>306</v>
      </c>
      <c r="H375" s="138">
        <v>1.373</v>
      </c>
      <c r="I375" s="139"/>
      <c r="J375" s="140">
        <f>ROUND(I375*H375,0)</f>
        <v>0</v>
      </c>
      <c r="K375" s="136" t="s">
        <v>178</v>
      </c>
      <c r="L375" s="32"/>
      <c r="M375" s="141" t="s">
        <v>1</v>
      </c>
      <c r="N375" s="142" t="s">
        <v>42</v>
      </c>
      <c r="P375" s="143">
        <f>O375*H375</f>
        <v>0</v>
      </c>
      <c r="Q375" s="143">
        <v>0</v>
      </c>
      <c r="R375" s="143">
        <f>Q375*H375</f>
        <v>0</v>
      </c>
      <c r="S375" s="143">
        <v>0</v>
      </c>
      <c r="T375" s="144">
        <f>S375*H375</f>
        <v>0</v>
      </c>
      <c r="AR375" s="145" t="s">
        <v>252</v>
      </c>
      <c r="AT375" s="145" t="s">
        <v>174</v>
      </c>
      <c r="AU375" s="145" t="s">
        <v>85</v>
      </c>
      <c r="AY375" s="17" t="s">
        <v>172</v>
      </c>
      <c r="BE375" s="146">
        <f>IF(N375="základní",J375,0)</f>
        <v>0</v>
      </c>
      <c r="BF375" s="146">
        <f>IF(N375="snížená",J375,0)</f>
        <v>0</v>
      </c>
      <c r="BG375" s="146">
        <f>IF(N375="zákl. přenesená",J375,0)</f>
        <v>0</v>
      </c>
      <c r="BH375" s="146">
        <f>IF(N375="sníž. přenesená",J375,0)</f>
        <v>0</v>
      </c>
      <c r="BI375" s="146">
        <f>IF(N375="nulová",J375,0)</f>
        <v>0</v>
      </c>
      <c r="BJ375" s="17" t="s">
        <v>8</v>
      </c>
      <c r="BK375" s="146">
        <f>ROUND(I375*H375,0)</f>
        <v>0</v>
      </c>
      <c r="BL375" s="17" t="s">
        <v>252</v>
      </c>
      <c r="BM375" s="145" t="s">
        <v>616</v>
      </c>
    </row>
    <row r="376" spans="2:65" s="11" customFormat="1" ht="22.9" customHeight="1">
      <c r="B376" s="121"/>
      <c r="D376" s="122" t="s">
        <v>76</v>
      </c>
      <c r="E376" s="131" t="s">
        <v>617</v>
      </c>
      <c r="F376" s="131" t="s">
        <v>618</v>
      </c>
      <c r="I376" s="124"/>
      <c r="J376" s="132">
        <f>BK376</f>
        <v>0</v>
      </c>
      <c r="L376" s="121"/>
      <c r="M376" s="126"/>
      <c r="P376" s="127">
        <f>SUM(P377:P409)</f>
        <v>0</v>
      </c>
      <c r="R376" s="127">
        <f>SUM(R377:R409)</f>
        <v>0.15633475376</v>
      </c>
      <c r="T376" s="128">
        <f>SUM(T377:T409)</f>
        <v>2.9621299999999996E-2</v>
      </c>
      <c r="AR376" s="122" t="s">
        <v>85</v>
      </c>
      <c r="AT376" s="129" t="s">
        <v>76</v>
      </c>
      <c r="AU376" s="129" t="s">
        <v>8</v>
      </c>
      <c r="AY376" s="122" t="s">
        <v>172</v>
      </c>
      <c r="BK376" s="130">
        <f>SUM(BK377:BK409)</f>
        <v>0</v>
      </c>
    </row>
    <row r="377" spans="2:65" s="1" customFormat="1" ht="24.2" customHeight="1">
      <c r="B377" s="133"/>
      <c r="C377" s="134" t="s">
        <v>619</v>
      </c>
      <c r="D377" s="134" t="s">
        <v>174</v>
      </c>
      <c r="E377" s="135" t="s">
        <v>620</v>
      </c>
      <c r="F377" s="136" t="s">
        <v>621</v>
      </c>
      <c r="G377" s="137" t="s">
        <v>177</v>
      </c>
      <c r="H377" s="138">
        <v>83.602000000000004</v>
      </c>
      <c r="I377" s="139"/>
      <c r="J377" s="140">
        <f>ROUND(I377*H377,0)</f>
        <v>0</v>
      </c>
      <c r="K377" s="136" t="s">
        <v>178</v>
      </c>
      <c r="L377" s="32"/>
      <c r="M377" s="141" t="s">
        <v>1</v>
      </c>
      <c r="N377" s="142" t="s">
        <v>42</v>
      </c>
      <c r="P377" s="143">
        <f>O377*H377</f>
        <v>0</v>
      </c>
      <c r="Q377" s="143">
        <v>2.08E-6</v>
      </c>
      <c r="R377" s="143">
        <f>Q377*H377</f>
        <v>1.7389216000000002E-4</v>
      </c>
      <c r="S377" s="143">
        <v>1.4999999999999999E-4</v>
      </c>
      <c r="T377" s="144">
        <f>S377*H377</f>
        <v>1.2540299999999999E-2</v>
      </c>
      <c r="AR377" s="145" t="s">
        <v>252</v>
      </c>
      <c r="AT377" s="145" t="s">
        <v>174</v>
      </c>
      <c r="AU377" s="145" t="s">
        <v>85</v>
      </c>
      <c r="AY377" s="17" t="s">
        <v>172</v>
      </c>
      <c r="BE377" s="146">
        <f>IF(N377="základní",J377,0)</f>
        <v>0</v>
      </c>
      <c r="BF377" s="146">
        <f>IF(N377="snížená",J377,0)</f>
        <v>0</v>
      </c>
      <c r="BG377" s="146">
        <f>IF(N377="zákl. přenesená",J377,0)</f>
        <v>0</v>
      </c>
      <c r="BH377" s="146">
        <f>IF(N377="sníž. přenesená",J377,0)</f>
        <v>0</v>
      </c>
      <c r="BI377" s="146">
        <f>IF(N377="nulová",J377,0)</f>
        <v>0</v>
      </c>
      <c r="BJ377" s="17" t="s">
        <v>8</v>
      </c>
      <c r="BK377" s="146">
        <f>ROUND(I377*H377,0)</f>
        <v>0</v>
      </c>
      <c r="BL377" s="17" t="s">
        <v>252</v>
      </c>
      <c r="BM377" s="145" t="s">
        <v>622</v>
      </c>
    </row>
    <row r="378" spans="2:65" s="12" customFormat="1">
      <c r="B378" s="147"/>
      <c r="D378" s="148" t="s">
        <v>180</v>
      </c>
      <c r="E378" s="149" t="s">
        <v>1</v>
      </c>
      <c r="F378" s="150" t="s">
        <v>623</v>
      </c>
      <c r="H378" s="151">
        <v>32.338000000000001</v>
      </c>
      <c r="I378" s="152"/>
      <c r="L378" s="147"/>
      <c r="M378" s="153"/>
      <c r="T378" s="154"/>
      <c r="AT378" s="149" t="s">
        <v>180</v>
      </c>
      <c r="AU378" s="149" t="s">
        <v>85</v>
      </c>
      <c r="AV378" s="12" t="s">
        <v>85</v>
      </c>
      <c r="AW378" s="12" t="s">
        <v>33</v>
      </c>
      <c r="AX378" s="12" t="s">
        <v>77</v>
      </c>
      <c r="AY378" s="149" t="s">
        <v>172</v>
      </c>
    </row>
    <row r="379" spans="2:65" s="12" customFormat="1">
      <c r="B379" s="147"/>
      <c r="D379" s="148" t="s">
        <v>180</v>
      </c>
      <c r="E379" s="149" t="s">
        <v>1</v>
      </c>
      <c r="F379" s="150" t="s">
        <v>624</v>
      </c>
      <c r="H379" s="151">
        <v>21.312000000000001</v>
      </c>
      <c r="I379" s="152"/>
      <c r="L379" s="147"/>
      <c r="M379" s="153"/>
      <c r="T379" s="154"/>
      <c r="AT379" s="149" t="s">
        <v>180</v>
      </c>
      <c r="AU379" s="149" t="s">
        <v>85</v>
      </c>
      <c r="AV379" s="12" t="s">
        <v>85</v>
      </c>
      <c r="AW379" s="12" t="s">
        <v>33</v>
      </c>
      <c r="AX379" s="12" t="s">
        <v>77</v>
      </c>
      <c r="AY379" s="149" t="s">
        <v>172</v>
      </c>
    </row>
    <row r="380" spans="2:65" s="12" customFormat="1">
      <c r="B380" s="147"/>
      <c r="D380" s="148" t="s">
        <v>180</v>
      </c>
      <c r="E380" s="149" t="s">
        <v>1</v>
      </c>
      <c r="F380" s="150" t="s">
        <v>625</v>
      </c>
      <c r="H380" s="151">
        <v>29.952000000000002</v>
      </c>
      <c r="I380" s="152"/>
      <c r="L380" s="147"/>
      <c r="M380" s="153"/>
      <c r="T380" s="154"/>
      <c r="AT380" s="149" t="s">
        <v>180</v>
      </c>
      <c r="AU380" s="149" t="s">
        <v>85</v>
      </c>
      <c r="AV380" s="12" t="s">
        <v>85</v>
      </c>
      <c r="AW380" s="12" t="s">
        <v>33</v>
      </c>
      <c r="AX380" s="12" t="s">
        <v>77</v>
      </c>
      <c r="AY380" s="149" t="s">
        <v>172</v>
      </c>
    </row>
    <row r="381" spans="2:65" s="13" customFormat="1">
      <c r="B381" s="155"/>
      <c r="D381" s="148" t="s">
        <v>180</v>
      </c>
      <c r="E381" s="156" t="s">
        <v>1</v>
      </c>
      <c r="F381" s="157" t="s">
        <v>188</v>
      </c>
      <c r="H381" s="158">
        <v>83.602000000000004</v>
      </c>
      <c r="I381" s="159"/>
      <c r="L381" s="155"/>
      <c r="M381" s="160"/>
      <c r="T381" s="161"/>
      <c r="AT381" s="156" t="s">
        <v>180</v>
      </c>
      <c r="AU381" s="156" t="s">
        <v>85</v>
      </c>
      <c r="AV381" s="13" t="s">
        <v>88</v>
      </c>
      <c r="AW381" s="13" t="s">
        <v>33</v>
      </c>
      <c r="AX381" s="13" t="s">
        <v>8</v>
      </c>
      <c r="AY381" s="156" t="s">
        <v>172</v>
      </c>
    </row>
    <row r="382" spans="2:65" s="1" customFormat="1" ht="16.5" customHeight="1">
      <c r="B382" s="133"/>
      <c r="C382" s="134" t="s">
        <v>626</v>
      </c>
      <c r="D382" s="134" t="s">
        <v>174</v>
      </c>
      <c r="E382" s="135" t="s">
        <v>627</v>
      </c>
      <c r="F382" s="136" t="s">
        <v>628</v>
      </c>
      <c r="G382" s="137" t="s">
        <v>177</v>
      </c>
      <c r="H382" s="138">
        <v>55.1</v>
      </c>
      <c r="I382" s="139"/>
      <c r="J382" s="140">
        <f>ROUND(I382*H382,0)</f>
        <v>0</v>
      </c>
      <c r="K382" s="136" t="s">
        <v>178</v>
      </c>
      <c r="L382" s="32"/>
      <c r="M382" s="141" t="s">
        <v>1</v>
      </c>
      <c r="N382" s="142" t="s">
        <v>42</v>
      </c>
      <c r="P382" s="143">
        <f>O382*H382</f>
        <v>0</v>
      </c>
      <c r="Q382" s="143">
        <v>1E-3</v>
      </c>
      <c r="R382" s="143">
        <f>Q382*H382</f>
        <v>5.5100000000000003E-2</v>
      </c>
      <c r="S382" s="143">
        <v>3.1E-4</v>
      </c>
      <c r="T382" s="144">
        <f>S382*H382</f>
        <v>1.7080999999999999E-2</v>
      </c>
      <c r="AR382" s="145" t="s">
        <v>252</v>
      </c>
      <c r="AT382" s="145" t="s">
        <v>174</v>
      </c>
      <c r="AU382" s="145" t="s">
        <v>85</v>
      </c>
      <c r="AY382" s="17" t="s">
        <v>172</v>
      </c>
      <c r="BE382" s="146">
        <f>IF(N382="základní",J382,0)</f>
        <v>0</v>
      </c>
      <c r="BF382" s="146">
        <f>IF(N382="snížená",J382,0)</f>
        <v>0</v>
      </c>
      <c r="BG382" s="146">
        <f>IF(N382="zákl. přenesená",J382,0)</f>
        <v>0</v>
      </c>
      <c r="BH382" s="146">
        <f>IF(N382="sníž. přenesená",J382,0)</f>
        <v>0</v>
      </c>
      <c r="BI382" s="146">
        <f>IF(N382="nulová",J382,0)</f>
        <v>0</v>
      </c>
      <c r="BJ382" s="17" t="s">
        <v>8</v>
      </c>
      <c r="BK382" s="146">
        <f>ROUND(I382*H382,0)</f>
        <v>0</v>
      </c>
      <c r="BL382" s="17" t="s">
        <v>252</v>
      </c>
      <c r="BM382" s="145" t="s">
        <v>629</v>
      </c>
    </row>
    <row r="383" spans="2:65" s="12" customFormat="1">
      <c r="B383" s="147"/>
      <c r="D383" s="148" t="s">
        <v>180</v>
      </c>
      <c r="E383" s="149" t="s">
        <v>1</v>
      </c>
      <c r="F383" s="150" t="s">
        <v>630</v>
      </c>
      <c r="H383" s="151">
        <v>33.212000000000003</v>
      </c>
      <c r="I383" s="152"/>
      <c r="L383" s="147"/>
      <c r="M383" s="153"/>
      <c r="T383" s="154"/>
      <c r="AT383" s="149" t="s">
        <v>180</v>
      </c>
      <c r="AU383" s="149" t="s">
        <v>85</v>
      </c>
      <c r="AV383" s="12" t="s">
        <v>85</v>
      </c>
      <c r="AW383" s="12" t="s">
        <v>33</v>
      </c>
      <c r="AX383" s="12" t="s">
        <v>77</v>
      </c>
      <c r="AY383" s="149" t="s">
        <v>172</v>
      </c>
    </row>
    <row r="384" spans="2:65" s="12" customFormat="1">
      <c r="B384" s="147"/>
      <c r="D384" s="148" t="s">
        <v>180</v>
      </c>
      <c r="E384" s="149" t="s">
        <v>1</v>
      </c>
      <c r="F384" s="150" t="s">
        <v>631</v>
      </c>
      <c r="H384" s="151">
        <v>21.888000000000002</v>
      </c>
      <c r="I384" s="152"/>
      <c r="L384" s="147"/>
      <c r="M384" s="153"/>
      <c r="T384" s="154"/>
      <c r="AT384" s="149" t="s">
        <v>180</v>
      </c>
      <c r="AU384" s="149" t="s">
        <v>85</v>
      </c>
      <c r="AV384" s="12" t="s">
        <v>85</v>
      </c>
      <c r="AW384" s="12" t="s">
        <v>33</v>
      </c>
      <c r="AX384" s="12" t="s">
        <v>77</v>
      </c>
      <c r="AY384" s="149" t="s">
        <v>172</v>
      </c>
    </row>
    <row r="385" spans="2:65" s="13" customFormat="1">
      <c r="B385" s="155"/>
      <c r="D385" s="148" t="s">
        <v>180</v>
      </c>
      <c r="E385" s="156" t="s">
        <v>1</v>
      </c>
      <c r="F385" s="157" t="s">
        <v>188</v>
      </c>
      <c r="H385" s="158">
        <v>55.1</v>
      </c>
      <c r="I385" s="159"/>
      <c r="L385" s="155"/>
      <c r="M385" s="160"/>
      <c r="T385" s="161"/>
      <c r="AT385" s="156" t="s">
        <v>180</v>
      </c>
      <c r="AU385" s="156" t="s">
        <v>85</v>
      </c>
      <c r="AV385" s="13" t="s">
        <v>88</v>
      </c>
      <c r="AW385" s="13" t="s">
        <v>33</v>
      </c>
      <c r="AX385" s="13" t="s">
        <v>8</v>
      </c>
      <c r="AY385" s="156" t="s">
        <v>172</v>
      </c>
    </row>
    <row r="386" spans="2:65" s="1" customFormat="1" ht="24.2" customHeight="1">
      <c r="B386" s="133"/>
      <c r="C386" s="134" t="s">
        <v>632</v>
      </c>
      <c r="D386" s="134" t="s">
        <v>174</v>
      </c>
      <c r="E386" s="135" t="s">
        <v>633</v>
      </c>
      <c r="F386" s="136" t="s">
        <v>634</v>
      </c>
      <c r="G386" s="137" t="s">
        <v>177</v>
      </c>
      <c r="H386" s="138">
        <v>55.1</v>
      </c>
      <c r="I386" s="139"/>
      <c r="J386" s="140">
        <f>ROUND(I386*H386,0)</f>
        <v>0</v>
      </c>
      <c r="K386" s="136" t="s">
        <v>178</v>
      </c>
      <c r="L386" s="32"/>
      <c r="M386" s="141" t="s">
        <v>1</v>
      </c>
      <c r="N386" s="142" t="s">
        <v>42</v>
      </c>
      <c r="P386" s="143">
        <f>O386*H386</f>
        <v>0</v>
      </c>
      <c r="Q386" s="143">
        <v>0</v>
      </c>
      <c r="R386" s="143">
        <f>Q386*H386</f>
        <v>0</v>
      </c>
      <c r="S386" s="143">
        <v>0</v>
      </c>
      <c r="T386" s="144">
        <f>S386*H386</f>
        <v>0</v>
      </c>
      <c r="AR386" s="145" t="s">
        <v>252</v>
      </c>
      <c r="AT386" s="145" t="s">
        <v>174</v>
      </c>
      <c r="AU386" s="145" t="s">
        <v>85</v>
      </c>
      <c r="AY386" s="17" t="s">
        <v>172</v>
      </c>
      <c r="BE386" s="146">
        <f>IF(N386="základní",J386,0)</f>
        <v>0</v>
      </c>
      <c r="BF386" s="146">
        <f>IF(N386="snížená",J386,0)</f>
        <v>0</v>
      </c>
      <c r="BG386" s="146">
        <f>IF(N386="zákl. přenesená",J386,0)</f>
        <v>0</v>
      </c>
      <c r="BH386" s="146">
        <f>IF(N386="sníž. přenesená",J386,0)</f>
        <v>0</v>
      </c>
      <c r="BI386" s="146">
        <f>IF(N386="nulová",J386,0)</f>
        <v>0</v>
      </c>
      <c r="BJ386" s="17" t="s">
        <v>8</v>
      </c>
      <c r="BK386" s="146">
        <f>ROUND(I386*H386,0)</f>
        <v>0</v>
      </c>
      <c r="BL386" s="17" t="s">
        <v>252</v>
      </c>
      <c r="BM386" s="145" t="s">
        <v>635</v>
      </c>
    </row>
    <row r="387" spans="2:65" s="1" customFormat="1" ht="24.2" customHeight="1">
      <c r="B387" s="133"/>
      <c r="C387" s="134" t="s">
        <v>636</v>
      </c>
      <c r="D387" s="134" t="s">
        <v>174</v>
      </c>
      <c r="E387" s="135" t="s">
        <v>637</v>
      </c>
      <c r="F387" s="136" t="s">
        <v>638</v>
      </c>
      <c r="G387" s="137" t="s">
        <v>177</v>
      </c>
      <c r="H387" s="138">
        <v>188.07499999999999</v>
      </c>
      <c r="I387" s="139"/>
      <c r="J387" s="140">
        <f>ROUND(I387*H387,0)</f>
        <v>0</v>
      </c>
      <c r="K387" s="136" t="s">
        <v>178</v>
      </c>
      <c r="L387" s="32"/>
      <c r="M387" s="141" t="s">
        <v>1</v>
      </c>
      <c r="N387" s="142" t="s">
        <v>42</v>
      </c>
      <c r="P387" s="143">
        <f>O387*H387</f>
        <v>0</v>
      </c>
      <c r="Q387" s="143">
        <v>2.0799999999999999E-4</v>
      </c>
      <c r="R387" s="143">
        <f>Q387*H387</f>
        <v>3.9119599999999997E-2</v>
      </c>
      <c r="S387" s="143">
        <v>0</v>
      </c>
      <c r="T387" s="144">
        <f>S387*H387</f>
        <v>0</v>
      </c>
      <c r="AR387" s="145" t="s">
        <v>252</v>
      </c>
      <c r="AT387" s="145" t="s">
        <v>174</v>
      </c>
      <c r="AU387" s="145" t="s">
        <v>85</v>
      </c>
      <c r="AY387" s="17" t="s">
        <v>172</v>
      </c>
      <c r="BE387" s="146">
        <f>IF(N387="základní",J387,0)</f>
        <v>0</v>
      </c>
      <c r="BF387" s="146">
        <f>IF(N387="snížená",J387,0)</f>
        <v>0</v>
      </c>
      <c r="BG387" s="146">
        <f>IF(N387="zákl. přenesená",J387,0)</f>
        <v>0</v>
      </c>
      <c r="BH387" s="146">
        <f>IF(N387="sníž. přenesená",J387,0)</f>
        <v>0</v>
      </c>
      <c r="BI387" s="146">
        <f>IF(N387="nulová",J387,0)</f>
        <v>0</v>
      </c>
      <c r="BJ387" s="17" t="s">
        <v>8</v>
      </c>
      <c r="BK387" s="146">
        <f>ROUND(I387*H387,0)</f>
        <v>0</v>
      </c>
      <c r="BL387" s="17" t="s">
        <v>252</v>
      </c>
      <c r="BM387" s="145" t="s">
        <v>639</v>
      </c>
    </row>
    <row r="388" spans="2:65" s="12" customFormat="1">
      <c r="B388" s="147"/>
      <c r="D388" s="148" t="s">
        <v>180</v>
      </c>
      <c r="E388" s="149" t="s">
        <v>1</v>
      </c>
      <c r="F388" s="150" t="s">
        <v>640</v>
      </c>
      <c r="H388" s="151">
        <v>65.55</v>
      </c>
      <c r="I388" s="152"/>
      <c r="L388" s="147"/>
      <c r="M388" s="153"/>
      <c r="T388" s="154"/>
      <c r="AT388" s="149" t="s">
        <v>180</v>
      </c>
      <c r="AU388" s="149" t="s">
        <v>85</v>
      </c>
      <c r="AV388" s="12" t="s">
        <v>85</v>
      </c>
      <c r="AW388" s="12" t="s">
        <v>33</v>
      </c>
      <c r="AX388" s="12" t="s">
        <v>77</v>
      </c>
      <c r="AY388" s="149" t="s">
        <v>172</v>
      </c>
    </row>
    <row r="389" spans="2:65" s="12" customFormat="1">
      <c r="B389" s="147"/>
      <c r="D389" s="148" t="s">
        <v>180</v>
      </c>
      <c r="E389" s="149" t="s">
        <v>1</v>
      </c>
      <c r="F389" s="150" t="s">
        <v>641</v>
      </c>
      <c r="H389" s="151">
        <v>83.625</v>
      </c>
      <c r="I389" s="152"/>
      <c r="L389" s="147"/>
      <c r="M389" s="153"/>
      <c r="T389" s="154"/>
      <c r="AT389" s="149" t="s">
        <v>180</v>
      </c>
      <c r="AU389" s="149" t="s">
        <v>85</v>
      </c>
      <c r="AV389" s="12" t="s">
        <v>85</v>
      </c>
      <c r="AW389" s="12" t="s">
        <v>33</v>
      </c>
      <c r="AX389" s="12" t="s">
        <v>77</v>
      </c>
      <c r="AY389" s="149" t="s">
        <v>172</v>
      </c>
    </row>
    <row r="390" spans="2:65" s="13" customFormat="1">
      <c r="B390" s="155"/>
      <c r="D390" s="148" t="s">
        <v>180</v>
      </c>
      <c r="E390" s="156" t="s">
        <v>1</v>
      </c>
      <c r="F390" s="157" t="s">
        <v>642</v>
      </c>
      <c r="H390" s="158">
        <v>149.17500000000001</v>
      </c>
      <c r="I390" s="159"/>
      <c r="L390" s="155"/>
      <c r="M390" s="160"/>
      <c r="T390" s="161"/>
      <c r="AT390" s="156" t="s">
        <v>180</v>
      </c>
      <c r="AU390" s="156" t="s">
        <v>85</v>
      </c>
      <c r="AV390" s="13" t="s">
        <v>88</v>
      </c>
      <c r="AW390" s="13" t="s">
        <v>33</v>
      </c>
      <c r="AX390" s="13" t="s">
        <v>77</v>
      </c>
      <c r="AY390" s="156" t="s">
        <v>172</v>
      </c>
    </row>
    <row r="391" spans="2:65" s="12" customFormat="1">
      <c r="B391" s="147"/>
      <c r="D391" s="148" t="s">
        <v>180</v>
      </c>
      <c r="E391" s="149" t="s">
        <v>1</v>
      </c>
      <c r="F391" s="150" t="s">
        <v>186</v>
      </c>
      <c r="H391" s="151">
        <v>38.9</v>
      </c>
      <c r="I391" s="152"/>
      <c r="L391" s="147"/>
      <c r="M391" s="153"/>
      <c r="T391" s="154"/>
      <c r="AT391" s="149" t="s">
        <v>180</v>
      </c>
      <c r="AU391" s="149" t="s">
        <v>85</v>
      </c>
      <c r="AV391" s="12" t="s">
        <v>85</v>
      </c>
      <c r="AW391" s="12" t="s">
        <v>33</v>
      </c>
      <c r="AX391" s="12" t="s">
        <v>77</v>
      </c>
      <c r="AY391" s="149" t="s">
        <v>172</v>
      </c>
    </row>
    <row r="392" spans="2:65" s="13" customFormat="1">
      <c r="B392" s="155"/>
      <c r="D392" s="148" t="s">
        <v>180</v>
      </c>
      <c r="E392" s="156" t="s">
        <v>1</v>
      </c>
      <c r="F392" s="157" t="s">
        <v>643</v>
      </c>
      <c r="H392" s="158">
        <v>38.9</v>
      </c>
      <c r="I392" s="159"/>
      <c r="L392" s="155"/>
      <c r="M392" s="160"/>
      <c r="T392" s="161"/>
      <c r="AT392" s="156" t="s">
        <v>180</v>
      </c>
      <c r="AU392" s="156" t="s">
        <v>85</v>
      </c>
      <c r="AV392" s="13" t="s">
        <v>88</v>
      </c>
      <c r="AW392" s="13" t="s">
        <v>33</v>
      </c>
      <c r="AX392" s="13" t="s">
        <v>77</v>
      </c>
      <c r="AY392" s="156" t="s">
        <v>172</v>
      </c>
    </row>
    <row r="393" spans="2:65" s="14" customFormat="1">
      <c r="B393" s="172"/>
      <c r="D393" s="148" t="s">
        <v>180</v>
      </c>
      <c r="E393" s="173" t="s">
        <v>1</v>
      </c>
      <c r="F393" s="174" t="s">
        <v>644</v>
      </c>
      <c r="H393" s="175">
        <v>188.07500000000002</v>
      </c>
      <c r="I393" s="176"/>
      <c r="L393" s="172"/>
      <c r="M393" s="177"/>
      <c r="T393" s="178"/>
      <c r="AT393" s="173" t="s">
        <v>180</v>
      </c>
      <c r="AU393" s="173" t="s">
        <v>85</v>
      </c>
      <c r="AV393" s="14" t="s">
        <v>91</v>
      </c>
      <c r="AW393" s="14" t="s">
        <v>33</v>
      </c>
      <c r="AX393" s="14" t="s">
        <v>8</v>
      </c>
      <c r="AY393" s="173" t="s">
        <v>172</v>
      </c>
    </row>
    <row r="394" spans="2:65" s="1" customFormat="1" ht="33" customHeight="1">
      <c r="B394" s="133"/>
      <c r="C394" s="134" t="s">
        <v>645</v>
      </c>
      <c r="D394" s="134" t="s">
        <v>174</v>
      </c>
      <c r="E394" s="135" t="s">
        <v>646</v>
      </c>
      <c r="F394" s="136" t="s">
        <v>647</v>
      </c>
      <c r="G394" s="137" t="s">
        <v>177</v>
      </c>
      <c r="H394" s="138">
        <v>81.376999999999995</v>
      </c>
      <c r="I394" s="139"/>
      <c r="J394" s="140">
        <f>ROUND(I394*H394,0)</f>
        <v>0</v>
      </c>
      <c r="K394" s="136" t="s">
        <v>178</v>
      </c>
      <c r="L394" s="32"/>
      <c r="M394" s="141" t="s">
        <v>1</v>
      </c>
      <c r="N394" s="142" t="s">
        <v>42</v>
      </c>
      <c r="P394" s="143">
        <f>O394*H394</f>
        <v>0</v>
      </c>
      <c r="Q394" s="143">
        <v>2.8499999999999999E-4</v>
      </c>
      <c r="R394" s="143">
        <f>Q394*H394</f>
        <v>2.3192444999999999E-2</v>
      </c>
      <c r="S394" s="143">
        <v>0</v>
      </c>
      <c r="T394" s="144">
        <f>S394*H394</f>
        <v>0</v>
      </c>
      <c r="AR394" s="145" t="s">
        <v>252</v>
      </c>
      <c r="AT394" s="145" t="s">
        <v>174</v>
      </c>
      <c r="AU394" s="145" t="s">
        <v>85</v>
      </c>
      <c r="AY394" s="17" t="s">
        <v>172</v>
      </c>
      <c r="BE394" s="146">
        <f>IF(N394="základní",J394,0)</f>
        <v>0</v>
      </c>
      <c r="BF394" s="146">
        <f>IF(N394="snížená",J394,0)</f>
        <v>0</v>
      </c>
      <c r="BG394" s="146">
        <f>IF(N394="zákl. přenesená",J394,0)</f>
        <v>0</v>
      </c>
      <c r="BH394" s="146">
        <f>IF(N394="sníž. přenesená",J394,0)</f>
        <v>0</v>
      </c>
      <c r="BI394" s="146">
        <f>IF(N394="nulová",J394,0)</f>
        <v>0</v>
      </c>
      <c r="BJ394" s="17" t="s">
        <v>8</v>
      </c>
      <c r="BK394" s="146">
        <f>ROUND(I394*H394,0)</f>
        <v>0</v>
      </c>
      <c r="BL394" s="17" t="s">
        <v>252</v>
      </c>
      <c r="BM394" s="145" t="s">
        <v>648</v>
      </c>
    </row>
    <row r="395" spans="2:65" s="12" customFormat="1">
      <c r="B395" s="147"/>
      <c r="D395" s="148" t="s">
        <v>180</v>
      </c>
      <c r="E395" s="149" t="s">
        <v>1</v>
      </c>
      <c r="F395" s="150" t="s">
        <v>649</v>
      </c>
      <c r="H395" s="151">
        <v>21.716999999999999</v>
      </c>
      <c r="I395" s="152"/>
      <c r="L395" s="147"/>
      <c r="M395" s="153"/>
      <c r="T395" s="154"/>
      <c r="AT395" s="149" t="s">
        <v>180</v>
      </c>
      <c r="AU395" s="149" t="s">
        <v>85</v>
      </c>
      <c r="AV395" s="12" t="s">
        <v>85</v>
      </c>
      <c r="AW395" s="12" t="s">
        <v>33</v>
      </c>
      <c r="AX395" s="12" t="s">
        <v>77</v>
      </c>
      <c r="AY395" s="149" t="s">
        <v>172</v>
      </c>
    </row>
    <row r="396" spans="2:65" s="12" customFormat="1">
      <c r="B396" s="147"/>
      <c r="D396" s="148" t="s">
        <v>180</v>
      </c>
      <c r="E396" s="149" t="s">
        <v>1</v>
      </c>
      <c r="F396" s="150" t="s">
        <v>650</v>
      </c>
      <c r="H396" s="151">
        <v>25.821000000000002</v>
      </c>
      <c r="I396" s="152"/>
      <c r="L396" s="147"/>
      <c r="M396" s="153"/>
      <c r="T396" s="154"/>
      <c r="AT396" s="149" t="s">
        <v>180</v>
      </c>
      <c r="AU396" s="149" t="s">
        <v>85</v>
      </c>
      <c r="AV396" s="12" t="s">
        <v>85</v>
      </c>
      <c r="AW396" s="12" t="s">
        <v>33</v>
      </c>
      <c r="AX396" s="12" t="s">
        <v>77</v>
      </c>
      <c r="AY396" s="149" t="s">
        <v>172</v>
      </c>
    </row>
    <row r="397" spans="2:65" s="12" customFormat="1">
      <c r="B397" s="147"/>
      <c r="D397" s="148" t="s">
        <v>180</v>
      </c>
      <c r="E397" s="149" t="s">
        <v>1</v>
      </c>
      <c r="F397" s="150" t="s">
        <v>651</v>
      </c>
      <c r="H397" s="151">
        <v>33.838999999999999</v>
      </c>
      <c r="I397" s="152"/>
      <c r="L397" s="147"/>
      <c r="M397" s="153"/>
      <c r="T397" s="154"/>
      <c r="AT397" s="149" t="s">
        <v>180</v>
      </c>
      <c r="AU397" s="149" t="s">
        <v>85</v>
      </c>
      <c r="AV397" s="12" t="s">
        <v>85</v>
      </c>
      <c r="AW397" s="12" t="s">
        <v>33</v>
      </c>
      <c r="AX397" s="12" t="s">
        <v>77</v>
      </c>
      <c r="AY397" s="149" t="s">
        <v>172</v>
      </c>
    </row>
    <row r="398" spans="2:65" s="13" customFormat="1">
      <c r="B398" s="155"/>
      <c r="D398" s="148" t="s">
        <v>180</v>
      </c>
      <c r="E398" s="156" t="s">
        <v>1</v>
      </c>
      <c r="F398" s="157" t="s">
        <v>652</v>
      </c>
      <c r="H398" s="158">
        <v>81.376999999999995</v>
      </c>
      <c r="I398" s="159"/>
      <c r="L398" s="155"/>
      <c r="M398" s="160"/>
      <c r="T398" s="161"/>
      <c r="AT398" s="156" t="s">
        <v>180</v>
      </c>
      <c r="AU398" s="156" t="s">
        <v>85</v>
      </c>
      <c r="AV398" s="13" t="s">
        <v>88</v>
      </c>
      <c r="AW398" s="13" t="s">
        <v>33</v>
      </c>
      <c r="AX398" s="13" t="s">
        <v>8</v>
      </c>
      <c r="AY398" s="156" t="s">
        <v>172</v>
      </c>
    </row>
    <row r="399" spans="2:65" s="1" customFormat="1" ht="37.9" customHeight="1">
      <c r="B399" s="133"/>
      <c r="C399" s="134" t="s">
        <v>653</v>
      </c>
      <c r="D399" s="134" t="s">
        <v>174</v>
      </c>
      <c r="E399" s="135" t="s">
        <v>654</v>
      </c>
      <c r="F399" s="136" t="s">
        <v>655</v>
      </c>
      <c r="G399" s="137" t="s">
        <v>177</v>
      </c>
      <c r="H399" s="138">
        <v>81.376999999999995</v>
      </c>
      <c r="I399" s="139"/>
      <c r="J399" s="140">
        <f>ROUND(I399*H399,0)</f>
        <v>0</v>
      </c>
      <c r="K399" s="136" t="s">
        <v>178</v>
      </c>
      <c r="L399" s="32"/>
      <c r="M399" s="141" t="s">
        <v>1</v>
      </c>
      <c r="N399" s="142" t="s">
        <v>42</v>
      </c>
      <c r="P399" s="143">
        <f>O399*H399</f>
        <v>0</v>
      </c>
      <c r="Q399" s="143">
        <v>2.34E-5</v>
      </c>
      <c r="R399" s="143">
        <f>Q399*H399</f>
        <v>1.9042217999999998E-3</v>
      </c>
      <c r="S399" s="143">
        <v>0</v>
      </c>
      <c r="T399" s="144">
        <f>S399*H399</f>
        <v>0</v>
      </c>
      <c r="AR399" s="145" t="s">
        <v>252</v>
      </c>
      <c r="AT399" s="145" t="s">
        <v>174</v>
      </c>
      <c r="AU399" s="145" t="s">
        <v>85</v>
      </c>
      <c r="AY399" s="17" t="s">
        <v>172</v>
      </c>
      <c r="BE399" s="146">
        <f>IF(N399="základní",J399,0)</f>
        <v>0</v>
      </c>
      <c r="BF399" s="146">
        <f>IF(N399="snížená",J399,0)</f>
        <v>0</v>
      </c>
      <c r="BG399" s="146">
        <f>IF(N399="zákl. přenesená",J399,0)</f>
        <v>0</v>
      </c>
      <c r="BH399" s="146">
        <f>IF(N399="sníž. přenesená",J399,0)</f>
        <v>0</v>
      </c>
      <c r="BI399" s="146">
        <f>IF(N399="nulová",J399,0)</f>
        <v>0</v>
      </c>
      <c r="BJ399" s="17" t="s">
        <v>8</v>
      </c>
      <c r="BK399" s="146">
        <f>ROUND(I399*H399,0)</f>
        <v>0</v>
      </c>
      <c r="BL399" s="17" t="s">
        <v>252</v>
      </c>
      <c r="BM399" s="145" t="s">
        <v>656</v>
      </c>
    </row>
    <row r="400" spans="2:65" s="1" customFormat="1" ht="24.2" customHeight="1">
      <c r="B400" s="133"/>
      <c r="C400" s="134" t="s">
        <v>657</v>
      </c>
      <c r="D400" s="134" t="s">
        <v>174</v>
      </c>
      <c r="E400" s="135" t="s">
        <v>658</v>
      </c>
      <c r="F400" s="136" t="s">
        <v>659</v>
      </c>
      <c r="G400" s="137" t="s">
        <v>177</v>
      </c>
      <c r="H400" s="138">
        <v>124.307</v>
      </c>
      <c r="I400" s="139"/>
      <c r="J400" s="140">
        <f>ROUND(I400*H400,0)</f>
        <v>0</v>
      </c>
      <c r="K400" s="136" t="s">
        <v>178</v>
      </c>
      <c r="L400" s="32"/>
      <c r="M400" s="141" t="s">
        <v>1</v>
      </c>
      <c r="N400" s="142" t="s">
        <v>42</v>
      </c>
      <c r="P400" s="143">
        <f>O400*H400</f>
        <v>0</v>
      </c>
      <c r="Q400" s="143">
        <v>2.8600000000000001E-4</v>
      </c>
      <c r="R400" s="143">
        <f>Q400*H400</f>
        <v>3.5551802E-2</v>
      </c>
      <c r="S400" s="143">
        <v>0</v>
      </c>
      <c r="T400" s="144">
        <f>S400*H400</f>
        <v>0</v>
      </c>
      <c r="AR400" s="145" t="s">
        <v>252</v>
      </c>
      <c r="AT400" s="145" t="s">
        <v>174</v>
      </c>
      <c r="AU400" s="145" t="s">
        <v>85</v>
      </c>
      <c r="AY400" s="17" t="s">
        <v>172</v>
      </c>
      <c r="BE400" s="146">
        <f>IF(N400="základní",J400,0)</f>
        <v>0</v>
      </c>
      <c r="BF400" s="146">
        <f>IF(N400="snížená",J400,0)</f>
        <v>0</v>
      </c>
      <c r="BG400" s="146">
        <f>IF(N400="zákl. přenesená",J400,0)</f>
        <v>0</v>
      </c>
      <c r="BH400" s="146">
        <f>IF(N400="sníž. přenesená",J400,0)</f>
        <v>0</v>
      </c>
      <c r="BI400" s="146">
        <f>IF(N400="nulová",J400,0)</f>
        <v>0</v>
      </c>
      <c r="BJ400" s="17" t="s">
        <v>8</v>
      </c>
      <c r="BK400" s="146">
        <f>ROUND(I400*H400,0)</f>
        <v>0</v>
      </c>
      <c r="BL400" s="17" t="s">
        <v>252</v>
      </c>
      <c r="BM400" s="145" t="s">
        <v>660</v>
      </c>
    </row>
    <row r="401" spans="2:65" s="12" customFormat="1">
      <c r="B401" s="147"/>
      <c r="D401" s="148" t="s">
        <v>180</v>
      </c>
      <c r="E401" s="149" t="s">
        <v>1</v>
      </c>
      <c r="F401" s="150" t="s">
        <v>661</v>
      </c>
      <c r="H401" s="151">
        <v>21.146000000000001</v>
      </c>
      <c r="I401" s="152"/>
      <c r="L401" s="147"/>
      <c r="M401" s="153"/>
      <c r="T401" s="154"/>
      <c r="AT401" s="149" t="s">
        <v>180</v>
      </c>
      <c r="AU401" s="149" t="s">
        <v>85</v>
      </c>
      <c r="AV401" s="12" t="s">
        <v>85</v>
      </c>
      <c r="AW401" s="12" t="s">
        <v>33</v>
      </c>
      <c r="AX401" s="12" t="s">
        <v>77</v>
      </c>
      <c r="AY401" s="149" t="s">
        <v>172</v>
      </c>
    </row>
    <row r="402" spans="2:65" s="12" customFormat="1">
      <c r="B402" s="147"/>
      <c r="D402" s="148" t="s">
        <v>180</v>
      </c>
      <c r="E402" s="149" t="s">
        <v>1</v>
      </c>
      <c r="F402" s="150" t="s">
        <v>662</v>
      </c>
      <c r="H402" s="151">
        <v>25.141999999999999</v>
      </c>
      <c r="I402" s="152"/>
      <c r="L402" s="147"/>
      <c r="M402" s="153"/>
      <c r="T402" s="154"/>
      <c r="AT402" s="149" t="s">
        <v>180</v>
      </c>
      <c r="AU402" s="149" t="s">
        <v>85</v>
      </c>
      <c r="AV402" s="12" t="s">
        <v>85</v>
      </c>
      <c r="AW402" s="12" t="s">
        <v>33</v>
      </c>
      <c r="AX402" s="12" t="s">
        <v>77</v>
      </c>
      <c r="AY402" s="149" t="s">
        <v>172</v>
      </c>
    </row>
    <row r="403" spans="2:65" s="12" customFormat="1">
      <c r="B403" s="147"/>
      <c r="D403" s="148" t="s">
        <v>180</v>
      </c>
      <c r="E403" s="149" t="s">
        <v>1</v>
      </c>
      <c r="F403" s="150" t="s">
        <v>663</v>
      </c>
      <c r="H403" s="151">
        <v>32.948999999999998</v>
      </c>
      <c r="I403" s="152"/>
      <c r="L403" s="147"/>
      <c r="M403" s="153"/>
      <c r="T403" s="154"/>
      <c r="AT403" s="149" t="s">
        <v>180</v>
      </c>
      <c r="AU403" s="149" t="s">
        <v>85</v>
      </c>
      <c r="AV403" s="12" t="s">
        <v>85</v>
      </c>
      <c r="AW403" s="12" t="s">
        <v>33</v>
      </c>
      <c r="AX403" s="12" t="s">
        <v>77</v>
      </c>
      <c r="AY403" s="149" t="s">
        <v>172</v>
      </c>
    </row>
    <row r="404" spans="2:65" s="12" customFormat="1">
      <c r="B404" s="147"/>
      <c r="D404" s="148" t="s">
        <v>180</v>
      </c>
      <c r="E404" s="149" t="s">
        <v>1</v>
      </c>
      <c r="F404" s="150" t="s">
        <v>664</v>
      </c>
      <c r="H404" s="151">
        <v>6.17</v>
      </c>
      <c r="I404" s="152"/>
      <c r="L404" s="147"/>
      <c r="M404" s="153"/>
      <c r="T404" s="154"/>
      <c r="AT404" s="149" t="s">
        <v>180</v>
      </c>
      <c r="AU404" s="149" t="s">
        <v>85</v>
      </c>
      <c r="AV404" s="12" t="s">
        <v>85</v>
      </c>
      <c r="AW404" s="12" t="s">
        <v>33</v>
      </c>
      <c r="AX404" s="12" t="s">
        <v>77</v>
      </c>
      <c r="AY404" s="149" t="s">
        <v>172</v>
      </c>
    </row>
    <row r="405" spans="2:65" s="13" customFormat="1">
      <c r="B405" s="155"/>
      <c r="D405" s="148" t="s">
        <v>180</v>
      </c>
      <c r="E405" s="156" t="s">
        <v>1</v>
      </c>
      <c r="F405" s="157" t="s">
        <v>665</v>
      </c>
      <c r="H405" s="158">
        <v>85.406999999999996</v>
      </c>
      <c r="I405" s="159"/>
      <c r="L405" s="155"/>
      <c r="M405" s="160"/>
      <c r="T405" s="161"/>
      <c r="AT405" s="156" t="s">
        <v>180</v>
      </c>
      <c r="AU405" s="156" t="s">
        <v>85</v>
      </c>
      <c r="AV405" s="13" t="s">
        <v>88</v>
      </c>
      <c r="AW405" s="13" t="s">
        <v>33</v>
      </c>
      <c r="AX405" s="13" t="s">
        <v>77</v>
      </c>
      <c r="AY405" s="156" t="s">
        <v>172</v>
      </c>
    </row>
    <row r="406" spans="2:65" s="12" customFormat="1">
      <c r="B406" s="147"/>
      <c r="D406" s="148" t="s">
        <v>180</v>
      </c>
      <c r="E406" s="149" t="s">
        <v>1</v>
      </c>
      <c r="F406" s="150" t="s">
        <v>186</v>
      </c>
      <c r="H406" s="151">
        <v>38.9</v>
      </c>
      <c r="I406" s="152"/>
      <c r="L406" s="147"/>
      <c r="M406" s="153"/>
      <c r="T406" s="154"/>
      <c r="AT406" s="149" t="s">
        <v>180</v>
      </c>
      <c r="AU406" s="149" t="s">
        <v>85</v>
      </c>
      <c r="AV406" s="12" t="s">
        <v>85</v>
      </c>
      <c r="AW406" s="12" t="s">
        <v>33</v>
      </c>
      <c r="AX406" s="12" t="s">
        <v>77</v>
      </c>
      <c r="AY406" s="149" t="s">
        <v>172</v>
      </c>
    </row>
    <row r="407" spans="2:65" s="13" customFormat="1">
      <c r="B407" s="155"/>
      <c r="D407" s="148" t="s">
        <v>180</v>
      </c>
      <c r="E407" s="156" t="s">
        <v>1</v>
      </c>
      <c r="F407" s="157" t="s">
        <v>666</v>
      </c>
      <c r="H407" s="158">
        <v>38.9</v>
      </c>
      <c r="I407" s="159"/>
      <c r="L407" s="155"/>
      <c r="M407" s="160"/>
      <c r="T407" s="161"/>
      <c r="AT407" s="156" t="s">
        <v>180</v>
      </c>
      <c r="AU407" s="156" t="s">
        <v>85</v>
      </c>
      <c r="AV407" s="13" t="s">
        <v>88</v>
      </c>
      <c r="AW407" s="13" t="s">
        <v>33</v>
      </c>
      <c r="AX407" s="13" t="s">
        <v>77</v>
      </c>
      <c r="AY407" s="156" t="s">
        <v>172</v>
      </c>
    </row>
    <row r="408" spans="2:65" s="14" customFormat="1">
      <c r="B408" s="172"/>
      <c r="D408" s="148" t="s">
        <v>180</v>
      </c>
      <c r="E408" s="173" t="s">
        <v>1</v>
      </c>
      <c r="F408" s="174" t="s">
        <v>667</v>
      </c>
      <c r="H408" s="175">
        <v>124.30699999999999</v>
      </c>
      <c r="I408" s="176"/>
      <c r="L408" s="172"/>
      <c r="M408" s="177"/>
      <c r="T408" s="178"/>
      <c r="AT408" s="173" t="s">
        <v>180</v>
      </c>
      <c r="AU408" s="173" t="s">
        <v>85</v>
      </c>
      <c r="AV408" s="14" t="s">
        <v>91</v>
      </c>
      <c r="AW408" s="14" t="s">
        <v>33</v>
      </c>
      <c r="AX408" s="14" t="s">
        <v>8</v>
      </c>
      <c r="AY408" s="173" t="s">
        <v>172</v>
      </c>
    </row>
    <row r="409" spans="2:65" s="1" customFormat="1" ht="33" customHeight="1">
      <c r="B409" s="133"/>
      <c r="C409" s="134" t="s">
        <v>668</v>
      </c>
      <c r="D409" s="134" t="s">
        <v>174</v>
      </c>
      <c r="E409" s="135" t="s">
        <v>669</v>
      </c>
      <c r="F409" s="136" t="s">
        <v>670</v>
      </c>
      <c r="G409" s="137" t="s">
        <v>177</v>
      </c>
      <c r="H409" s="138">
        <v>124.307</v>
      </c>
      <c r="I409" s="139"/>
      <c r="J409" s="140">
        <f>ROUND(I409*H409,0)</f>
        <v>0</v>
      </c>
      <c r="K409" s="136" t="s">
        <v>178</v>
      </c>
      <c r="L409" s="32"/>
      <c r="M409" s="141" t="s">
        <v>1</v>
      </c>
      <c r="N409" s="142" t="s">
        <v>42</v>
      </c>
      <c r="P409" s="143">
        <f>O409*H409</f>
        <v>0</v>
      </c>
      <c r="Q409" s="143">
        <v>1.04E-5</v>
      </c>
      <c r="R409" s="143">
        <f>Q409*H409</f>
        <v>1.2927928000000001E-3</v>
      </c>
      <c r="S409" s="143">
        <v>0</v>
      </c>
      <c r="T409" s="144">
        <f>S409*H409</f>
        <v>0</v>
      </c>
      <c r="AR409" s="145" t="s">
        <v>252</v>
      </c>
      <c r="AT409" s="145" t="s">
        <v>174</v>
      </c>
      <c r="AU409" s="145" t="s">
        <v>85</v>
      </c>
      <c r="AY409" s="17" t="s">
        <v>172</v>
      </c>
      <c r="BE409" s="146">
        <f>IF(N409="základní",J409,0)</f>
        <v>0</v>
      </c>
      <c r="BF409" s="146">
        <f>IF(N409="snížená",J409,0)</f>
        <v>0</v>
      </c>
      <c r="BG409" s="146">
        <f>IF(N409="zákl. přenesená",J409,0)</f>
        <v>0</v>
      </c>
      <c r="BH409" s="146">
        <f>IF(N409="sníž. přenesená",J409,0)</f>
        <v>0</v>
      </c>
      <c r="BI409" s="146">
        <f>IF(N409="nulová",J409,0)</f>
        <v>0</v>
      </c>
      <c r="BJ409" s="17" t="s">
        <v>8</v>
      </c>
      <c r="BK409" s="146">
        <f>ROUND(I409*H409,0)</f>
        <v>0</v>
      </c>
      <c r="BL409" s="17" t="s">
        <v>252</v>
      </c>
      <c r="BM409" s="145" t="s">
        <v>671</v>
      </c>
    </row>
    <row r="410" spans="2:65" s="11" customFormat="1" ht="22.9" customHeight="1">
      <c r="B410" s="121"/>
      <c r="D410" s="122" t="s">
        <v>76</v>
      </c>
      <c r="E410" s="131" t="s">
        <v>672</v>
      </c>
      <c r="F410" s="131" t="s">
        <v>673</v>
      </c>
      <c r="I410" s="124"/>
      <c r="J410" s="132">
        <f>BK410</f>
        <v>0</v>
      </c>
      <c r="L410" s="121"/>
      <c r="M410" s="126"/>
      <c r="P410" s="127">
        <f>SUM(P411:P416)</f>
        <v>0</v>
      </c>
      <c r="R410" s="127">
        <f>SUM(R411:R416)</f>
        <v>1.14439E-2</v>
      </c>
      <c r="T410" s="128">
        <f>SUM(T411:T416)</f>
        <v>0</v>
      </c>
      <c r="AR410" s="122" t="s">
        <v>85</v>
      </c>
      <c r="AT410" s="129" t="s">
        <v>76</v>
      </c>
      <c r="AU410" s="129" t="s">
        <v>8</v>
      </c>
      <c r="AY410" s="122" t="s">
        <v>172</v>
      </c>
      <c r="BK410" s="130">
        <f>SUM(BK411:BK416)</f>
        <v>0</v>
      </c>
    </row>
    <row r="411" spans="2:65" s="1" customFormat="1" ht="24.2" customHeight="1">
      <c r="B411" s="133"/>
      <c r="C411" s="134" t="s">
        <v>674</v>
      </c>
      <c r="D411" s="134" t="s">
        <v>174</v>
      </c>
      <c r="E411" s="135" t="s">
        <v>675</v>
      </c>
      <c r="F411" s="136" t="s">
        <v>676</v>
      </c>
      <c r="G411" s="137" t="s">
        <v>177</v>
      </c>
      <c r="H411" s="138">
        <v>8.8030000000000008</v>
      </c>
      <c r="I411" s="139"/>
      <c r="J411" s="140">
        <f>ROUND(I411*H411,0)</f>
        <v>0</v>
      </c>
      <c r="K411" s="136" t="s">
        <v>1</v>
      </c>
      <c r="L411" s="32"/>
      <c r="M411" s="141" t="s">
        <v>1</v>
      </c>
      <c r="N411" s="142" t="s">
        <v>42</v>
      </c>
      <c r="P411" s="143">
        <f>O411*H411</f>
        <v>0</v>
      </c>
      <c r="Q411" s="143">
        <v>0</v>
      </c>
      <c r="R411" s="143">
        <f>Q411*H411</f>
        <v>0</v>
      </c>
      <c r="S411" s="143">
        <v>0</v>
      </c>
      <c r="T411" s="144">
        <f>S411*H411</f>
        <v>0</v>
      </c>
      <c r="AR411" s="145" t="s">
        <v>252</v>
      </c>
      <c r="AT411" s="145" t="s">
        <v>174</v>
      </c>
      <c r="AU411" s="145" t="s">
        <v>85</v>
      </c>
      <c r="AY411" s="17" t="s">
        <v>172</v>
      </c>
      <c r="BE411" s="146">
        <f>IF(N411="základní",J411,0)</f>
        <v>0</v>
      </c>
      <c r="BF411" s="146">
        <f>IF(N411="snížená",J411,0)</f>
        <v>0</v>
      </c>
      <c r="BG411" s="146">
        <f>IF(N411="zákl. přenesená",J411,0)</f>
        <v>0</v>
      </c>
      <c r="BH411" s="146">
        <f>IF(N411="sníž. přenesená",J411,0)</f>
        <v>0</v>
      </c>
      <c r="BI411" s="146">
        <f>IF(N411="nulová",J411,0)</f>
        <v>0</v>
      </c>
      <c r="BJ411" s="17" t="s">
        <v>8</v>
      </c>
      <c r="BK411" s="146">
        <f>ROUND(I411*H411,0)</f>
        <v>0</v>
      </c>
      <c r="BL411" s="17" t="s">
        <v>252</v>
      </c>
      <c r="BM411" s="145" t="s">
        <v>677</v>
      </c>
    </row>
    <row r="412" spans="2:65" s="12" customFormat="1">
      <c r="B412" s="147"/>
      <c r="D412" s="148" t="s">
        <v>180</v>
      </c>
      <c r="E412" s="149" t="s">
        <v>1</v>
      </c>
      <c r="F412" s="150" t="s">
        <v>256</v>
      </c>
      <c r="H412" s="151">
        <v>8.8030000000000008</v>
      </c>
      <c r="I412" s="152"/>
      <c r="L412" s="147"/>
      <c r="M412" s="153"/>
      <c r="T412" s="154"/>
      <c r="AT412" s="149" t="s">
        <v>180</v>
      </c>
      <c r="AU412" s="149" t="s">
        <v>85</v>
      </c>
      <c r="AV412" s="12" t="s">
        <v>85</v>
      </c>
      <c r="AW412" s="12" t="s">
        <v>33</v>
      </c>
      <c r="AX412" s="12" t="s">
        <v>8</v>
      </c>
      <c r="AY412" s="149" t="s">
        <v>172</v>
      </c>
    </row>
    <row r="413" spans="2:65" s="1" customFormat="1" ht="24.2" customHeight="1">
      <c r="B413" s="133"/>
      <c r="C413" s="134" t="s">
        <v>109</v>
      </c>
      <c r="D413" s="134" t="s">
        <v>174</v>
      </c>
      <c r="E413" s="135" t="s">
        <v>678</v>
      </c>
      <c r="F413" s="136" t="s">
        <v>679</v>
      </c>
      <c r="G413" s="137" t="s">
        <v>177</v>
      </c>
      <c r="H413" s="138">
        <v>8.8030000000000008</v>
      </c>
      <c r="I413" s="139"/>
      <c r="J413" s="140">
        <f>ROUND(I413*H413,0)</f>
        <v>0</v>
      </c>
      <c r="K413" s="136" t="s">
        <v>178</v>
      </c>
      <c r="L413" s="32"/>
      <c r="M413" s="141" t="s">
        <v>1</v>
      </c>
      <c r="N413" s="142" t="s">
        <v>42</v>
      </c>
      <c r="P413" s="143">
        <f>O413*H413</f>
        <v>0</v>
      </c>
      <c r="Q413" s="143">
        <v>0</v>
      </c>
      <c r="R413" s="143">
        <f>Q413*H413</f>
        <v>0</v>
      </c>
      <c r="S413" s="143">
        <v>0</v>
      </c>
      <c r="T413" s="144">
        <f>S413*H413</f>
        <v>0</v>
      </c>
      <c r="AR413" s="145" t="s">
        <v>252</v>
      </c>
      <c r="AT413" s="145" t="s">
        <v>174</v>
      </c>
      <c r="AU413" s="145" t="s">
        <v>85</v>
      </c>
      <c r="AY413" s="17" t="s">
        <v>172</v>
      </c>
      <c r="BE413" s="146">
        <f>IF(N413="základní",J413,0)</f>
        <v>0</v>
      </c>
      <c r="BF413" s="146">
        <f>IF(N413="snížená",J413,0)</f>
        <v>0</v>
      </c>
      <c r="BG413" s="146">
        <f>IF(N413="zákl. přenesená",J413,0)</f>
        <v>0</v>
      </c>
      <c r="BH413" s="146">
        <f>IF(N413="sníž. přenesená",J413,0)</f>
        <v>0</v>
      </c>
      <c r="BI413" s="146">
        <f>IF(N413="nulová",J413,0)</f>
        <v>0</v>
      </c>
      <c r="BJ413" s="17" t="s">
        <v>8</v>
      </c>
      <c r="BK413" s="146">
        <f>ROUND(I413*H413,0)</f>
        <v>0</v>
      </c>
      <c r="BL413" s="17" t="s">
        <v>252</v>
      </c>
      <c r="BM413" s="145" t="s">
        <v>680</v>
      </c>
    </row>
    <row r="414" spans="2:65" s="12" customFormat="1">
      <c r="B414" s="147"/>
      <c r="D414" s="148" t="s">
        <v>180</v>
      </c>
      <c r="E414" s="149" t="s">
        <v>1</v>
      </c>
      <c r="F414" s="150" t="s">
        <v>256</v>
      </c>
      <c r="H414" s="151">
        <v>8.8030000000000008</v>
      </c>
      <c r="I414" s="152"/>
      <c r="L414" s="147"/>
      <c r="M414" s="153"/>
      <c r="T414" s="154"/>
      <c r="AT414" s="149" t="s">
        <v>180</v>
      </c>
      <c r="AU414" s="149" t="s">
        <v>85</v>
      </c>
      <c r="AV414" s="12" t="s">
        <v>85</v>
      </c>
      <c r="AW414" s="12" t="s">
        <v>33</v>
      </c>
      <c r="AX414" s="12" t="s">
        <v>8</v>
      </c>
      <c r="AY414" s="149" t="s">
        <v>172</v>
      </c>
    </row>
    <row r="415" spans="2:65" s="1" customFormat="1" ht="16.5" customHeight="1">
      <c r="B415" s="133"/>
      <c r="C415" s="162" t="s">
        <v>681</v>
      </c>
      <c r="D415" s="162" t="s">
        <v>231</v>
      </c>
      <c r="E415" s="163" t="s">
        <v>682</v>
      </c>
      <c r="F415" s="164" t="s">
        <v>683</v>
      </c>
      <c r="G415" s="165" t="s">
        <v>177</v>
      </c>
      <c r="H415" s="166">
        <v>8.8030000000000008</v>
      </c>
      <c r="I415" s="167"/>
      <c r="J415" s="168">
        <f>ROUND(I415*H415,0)</f>
        <v>0</v>
      </c>
      <c r="K415" s="164" t="s">
        <v>178</v>
      </c>
      <c r="L415" s="169"/>
      <c r="M415" s="170" t="s">
        <v>1</v>
      </c>
      <c r="N415" s="171" t="s">
        <v>42</v>
      </c>
      <c r="P415" s="143">
        <f>O415*H415</f>
        <v>0</v>
      </c>
      <c r="Q415" s="143">
        <v>1.2999999999999999E-3</v>
      </c>
      <c r="R415" s="143">
        <f>Q415*H415</f>
        <v>1.14439E-2</v>
      </c>
      <c r="S415" s="143">
        <v>0</v>
      </c>
      <c r="T415" s="144">
        <f>S415*H415</f>
        <v>0</v>
      </c>
      <c r="AR415" s="145" t="s">
        <v>343</v>
      </c>
      <c r="AT415" s="145" t="s">
        <v>231</v>
      </c>
      <c r="AU415" s="145" t="s">
        <v>85</v>
      </c>
      <c r="AY415" s="17" t="s">
        <v>172</v>
      </c>
      <c r="BE415" s="146">
        <f>IF(N415="základní",J415,0)</f>
        <v>0</v>
      </c>
      <c r="BF415" s="146">
        <f>IF(N415="snížená",J415,0)</f>
        <v>0</v>
      </c>
      <c r="BG415" s="146">
        <f>IF(N415="zákl. přenesená",J415,0)</f>
        <v>0</v>
      </c>
      <c r="BH415" s="146">
        <f>IF(N415="sníž. přenesená",J415,0)</f>
        <v>0</v>
      </c>
      <c r="BI415" s="146">
        <f>IF(N415="nulová",J415,0)</f>
        <v>0</v>
      </c>
      <c r="BJ415" s="17" t="s">
        <v>8</v>
      </c>
      <c r="BK415" s="146">
        <f>ROUND(I415*H415,0)</f>
        <v>0</v>
      </c>
      <c r="BL415" s="17" t="s">
        <v>252</v>
      </c>
      <c r="BM415" s="145" t="s">
        <v>684</v>
      </c>
    </row>
    <row r="416" spans="2:65" s="1" customFormat="1" ht="24.2" customHeight="1">
      <c r="B416" s="133"/>
      <c r="C416" s="134" t="s">
        <v>685</v>
      </c>
      <c r="D416" s="134" t="s">
        <v>174</v>
      </c>
      <c r="E416" s="135" t="s">
        <v>686</v>
      </c>
      <c r="F416" s="136" t="s">
        <v>687</v>
      </c>
      <c r="G416" s="137" t="s">
        <v>306</v>
      </c>
      <c r="H416" s="138">
        <v>1.0999999999999999E-2</v>
      </c>
      <c r="I416" s="139"/>
      <c r="J416" s="140">
        <f>ROUND(I416*H416,0)</f>
        <v>0</v>
      </c>
      <c r="K416" s="136" t="s">
        <v>178</v>
      </c>
      <c r="L416" s="32"/>
      <c r="M416" s="141" t="s">
        <v>1</v>
      </c>
      <c r="N416" s="142" t="s">
        <v>42</v>
      </c>
      <c r="P416" s="143">
        <f>O416*H416</f>
        <v>0</v>
      </c>
      <c r="Q416" s="143">
        <v>0</v>
      </c>
      <c r="R416" s="143">
        <f>Q416*H416</f>
        <v>0</v>
      </c>
      <c r="S416" s="143">
        <v>0</v>
      </c>
      <c r="T416" s="144">
        <f>S416*H416</f>
        <v>0</v>
      </c>
      <c r="AR416" s="145" t="s">
        <v>252</v>
      </c>
      <c r="AT416" s="145" t="s">
        <v>174</v>
      </c>
      <c r="AU416" s="145" t="s">
        <v>85</v>
      </c>
      <c r="AY416" s="17" t="s">
        <v>172</v>
      </c>
      <c r="BE416" s="146">
        <f>IF(N416="základní",J416,0)</f>
        <v>0</v>
      </c>
      <c r="BF416" s="146">
        <f>IF(N416="snížená",J416,0)</f>
        <v>0</v>
      </c>
      <c r="BG416" s="146">
        <f>IF(N416="zákl. přenesená",J416,0)</f>
        <v>0</v>
      </c>
      <c r="BH416" s="146">
        <f>IF(N416="sníž. přenesená",J416,0)</f>
        <v>0</v>
      </c>
      <c r="BI416" s="146">
        <f>IF(N416="nulová",J416,0)</f>
        <v>0</v>
      </c>
      <c r="BJ416" s="17" t="s">
        <v>8</v>
      </c>
      <c r="BK416" s="146">
        <f>ROUND(I416*H416,0)</f>
        <v>0</v>
      </c>
      <c r="BL416" s="17" t="s">
        <v>252</v>
      </c>
      <c r="BM416" s="145" t="s">
        <v>688</v>
      </c>
    </row>
    <row r="417" spans="2:65" s="11" customFormat="1" ht="25.9" customHeight="1">
      <c r="B417" s="121"/>
      <c r="D417" s="122" t="s">
        <v>76</v>
      </c>
      <c r="E417" s="123" t="s">
        <v>689</v>
      </c>
      <c r="F417" s="123" t="s">
        <v>690</v>
      </c>
      <c r="I417" s="124"/>
      <c r="J417" s="125">
        <f>BK417</f>
        <v>0</v>
      </c>
      <c r="L417" s="121"/>
      <c r="M417" s="126"/>
      <c r="P417" s="127">
        <f>SUM(P418:P420)</f>
        <v>0</v>
      </c>
      <c r="R417" s="127">
        <f>SUM(R418:R420)</f>
        <v>0</v>
      </c>
      <c r="T417" s="128">
        <f>SUM(T418:T420)</f>
        <v>0</v>
      </c>
      <c r="AR417" s="122" t="s">
        <v>91</v>
      </c>
      <c r="AT417" s="129" t="s">
        <v>76</v>
      </c>
      <c r="AU417" s="129" t="s">
        <v>77</v>
      </c>
      <c r="AY417" s="122" t="s">
        <v>172</v>
      </c>
      <c r="BK417" s="130">
        <f>SUM(BK418:BK420)</f>
        <v>0</v>
      </c>
    </row>
    <row r="418" spans="2:65" s="1" customFormat="1" ht="21.75" customHeight="1">
      <c r="B418" s="133"/>
      <c r="C418" s="134" t="s">
        <v>691</v>
      </c>
      <c r="D418" s="134" t="s">
        <v>174</v>
      </c>
      <c r="E418" s="135" t="s">
        <v>692</v>
      </c>
      <c r="F418" s="136" t="s">
        <v>693</v>
      </c>
      <c r="G418" s="137" t="s">
        <v>209</v>
      </c>
      <c r="H418" s="138">
        <v>5</v>
      </c>
      <c r="I418" s="139"/>
      <c r="J418" s="140">
        <f>ROUND(I418*H418,0)</f>
        <v>0</v>
      </c>
      <c r="K418" s="136" t="s">
        <v>178</v>
      </c>
      <c r="L418" s="32"/>
      <c r="M418" s="141" t="s">
        <v>1</v>
      </c>
      <c r="N418" s="142" t="s">
        <v>42</v>
      </c>
      <c r="P418" s="143">
        <f>O418*H418</f>
        <v>0</v>
      </c>
      <c r="Q418" s="143">
        <v>0</v>
      </c>
      <c r="R418" s="143">
        <f>Q418*H418</f>
        <v>0</v>
      </c>
      <c r="S418" s="143">
        <v>0</v>
      </c>
      <c r="T418" s="144">
        <f>S418*H418</f>
        <v>0</v>
      </c>
      <c r="AR418" s="145" t="s">
        <v>694</v>
      </c>
      <c r="AT418" s="145" t="s">
        <v>174</v>
      </c>
      <c r="AU418" s="145" t="s">
        <v>8</v>
      </c>
      <c r="AY418" s="17" t="s">
        <v>172</v>
      </c>
      <c r="BE418" s="146">
        <f>IF(N418="základní",J418,0)</f>
        <v>0</v>
      </c>
      <c r="BF418" s="146">
        <f>IF(N418="snížená",J418,0)</f>
        <v>0</v>
      </c>
      <c r="BG418" s="146">
        <f>IF(N418="zákl. přenesená",J418,0)</f>
        <v>0</v>
      </c>
      <c r="BH418" s="146">
        <f>IF(N418="sníž. přenesená",J418,0)</f>
        <v>0</v>
      </c>
      <c r="BI418" s="146">
        <f>IF(N418="nulová",J418,0)</f>
        <v>0</v>
      </c>
      <c r="BJ418" s="17" t="s">
        <v>8</v>
      </c>
      <c r="BK418" s="146">
        <f>ROUND(I418*H418,0)</f>
        <v>0</v>
      </c>
      <c r="BL418" s="17" t="s">
        <v>694</v>
      </c>
      <c r="BM418" s="145" t="s">
        <v>695</v>
      </c>
    </row>
    <row r="419" spans="2:65" s="12" customFormat="1">
      <c r="B419" s="147"/>
      <c r="D419" s="148" t="s">
        <v>180</v>
      </c>
      <c r="E419" s="149" t="s">
        <v>1</v>
      </c>
      <c r="F419" s="150" t="s">
        <v>1574</v>
      </c>
      <c r="H419" s="151">
        <v>5</v>
      </c>
      <c r="I419" s="152"/>
      <c r="L419" s="147"/>
      <c r="M419" s="153"/>
      <c r="T419" s="154"/>
      <c r="AT419" s="149" t="s">
        <v>180</v>
      </c>
      <c r="AU419" s="149" t="s">
        <v>8</v>
      </c>
      <c r="AV419" s="12" t="s">
        <v>85</v>
      </c>
      <c r="AW419" s="12" t="s">
        <v>33</v>
      </c>
      <c r="AX419" s="12" t="s">
        <v>77</v>
      </c>
      <c r="AY419" s="149" t="s">
        <v>172</v>
      </c>
    </row>
    <row r="420" spans="2:65" s="13" customFormat="1">
      <c r="B420" s="155"/>
      <c r="D420" s="148" t="s">
        <v>180</v>
      </c>
      <c r="E420" s="156" t="s">
        <v>1</v>
      </c>
      <c r="F420" s="157" t="s">
        <v>188</v>
      </c>
      <c r="H420" s="158">
        <v>5</v>
      </c>
      <c r="I420" s="159"/>
      <c r="L420" s="155"/>
      <c r="M420" s="179"/>
      <c r="N420" s="180"/>
      <c r="O420" s="180"/>
      <c r="P420" s="180"/>
      <c r="Q420" s="180"/>
      <c r="R420" s="180"/>
      <c r="S420" s="180"/>
      <c r="T420" s="181"/>
      <c r="AT420" s="156" t="s">
        <v>180</v>
      </c>
      <c r="AU420" s="156" t="s">
        <v>8</v>
      </c>
      <c r="AV420" s="13" t="s">
        <v>88</v>
      </c>
      <c r="AW420" s="13" t="s">
        <v>33</v>
      </c>
      <c r="AX420" s="13" t="s">
        <v>8</v>
      </c>
      <c r="AY420" s="156" t="s">
        <v>172</v>
      </c>
    </row>
    <row r="421" spans="2:65" s="1" customFormat="1" ht="6.95" customHeight="1">
      <c r="B421" s="44"/>
      <c r="C421" s="45"/>
      <c r="D421" s="45"/>
      <c r="E421" s="45"/>
      <c r="F421" s="45"/>
      <c r="G421" s="45"/>
      <c r="H421" s="45"/>
      <c r="I421" s="45"/>
      <c r="J421" s="45"/>
      <c r="K421" s="45"/>
      <c r="L421" s="32"/>
    </row>
  </sheetData>
  <autoFilter ref="C131:K420" xr:uid="{00000000-0009-0000-0000-000001000000}"/>
  <mergeCells count="9">
    <mergeCell ref="E87:H87"/>
    <mergeCell ref="E122:H122"/>
    <mergeCell ref="E124:H12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305"/>
  <sheetViews>
    <sheetView showGridLines="0" topLeftCell="A281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1" t="s">
        <v>5</v>
      </c>
      <c r="M2" s="212"/>
      <c r="N2" s="212"/>
      <c r="O2" s="212"/>
      <c r="P2" s="212"/>
      <c r="Q2" s="212"/>
      <c r="R2" s="212"/>
      <c r="S2" s="212"/>
      <c r="T2" s="212"/>
      <c r="U2" s="212"/>
      <c r="V2" s="212"/>
      <c r="AT2" s="17" t="s">
        <v>87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4.95" customHeight="1">
      <c r="B4" s="20"/>
      <c r="D4" s="21" t="s">
        <v>118</v>
      </c>
      <c r="L4" s="20"/>
      <c r="M4" s="89" t="s">
        <v>11</v>
      </c>
      <c r="AT4" s="17" t="s">
        <v>3</v>
      </c>
    </row>
    <row r="5" spans="2:46" ht="6.95" customHeight="1">
      <c r="B5" s="20"/>
      <c r="L5" s="20"/>
    </row>
    <row r="6" spans="2:46" ht="12" customHeight="1">
      <c r="B6" s="20"/>
      <c r="D6" s="27" t="s">
        <v>17</v>
      </c>
      <c r="L6" s="20"/>
    </row>
    <row r="7" spans="2:46" ht="26.25" customHeight="1">
      <c r="B7" s="20"/>
      <c r="E7" s="243" t="str">
        <f>'Rekapitulace stavby'!K6</f>
        <v>NPK a.s., Pardubická nemocnice - fototerapie, rodinný pokoj, mytí klecí</v>
      </c>
      <c r="F7" s="244"/>
      <c r="G7" s="244"/>
      <c r="H7" s="244"/>
      <c r="L7" s="20"/>
    </row>
    <row r="8" spans="2:46" s="1" customFormat="1" ht="12" customHeight="1">
      <c r="B8" s="32"/>
      <c r="D8" s="27" t="s">
        <v>131</v>
      </c>
      <c r="L8" s="32"/>
    </row>
    <row r="9" spans="2:46" s="1" customFormat="1" ht="16.5" customHeight="1">
      <c r="B9" s="32"/>
      <c r="E9" s="227" t="s">
        <v>696</v>
      </c>
      <c r="F9" s="242"/>
      <c r="G9" s="242"/>
      <c r="H9" s="242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19</v>
      </c>
      <c r="F11" s="25" t="s">
        <v>1</v>
      </c>
      <c r="I11" s="27" t="s">
        <v>20</v>
      </c>
      <c r="J11" s="25" t="s">
        <v>1</v>
      </c>
      <c r="L11" s="32"/>
    </row>
    <row r="12" spans="2:46" s="1" customFormat="1" ht="12" customHeight="1">
      <c r="B12" s="32"/>
      <c r="D12" s="27" t="s">
        <v>21</v>
      </c>
      <c r="F12" s="25" t="s">
        <v>697</v>
      </c>
      <c r="I12" s="27" t="s">
        <v>23</v>
      </c>
      <c r="J12" s="52" t="str">
        <f>'Rekapitulace stavby'!AN8</f>
        <v>8. 10. 2025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25</v>
      </c>
      <c r="I14" s="27" t="s">
        <v>26</v>
      </c>
      <c r="J14" s="25" t="str">
        <f>IF('Rekapitulace stavby'!AN10="","",'Rekapitulace stavby'!AN10)</f>
        <v/>
      </c>
      <c r="L14" s="32"/>
    </row>
    <row r="15" spans="2:46" s="1" customFormat="1" ht="18" customHeight="1">
      <c r="B15" s="32"/>
      <c r="E15" s="25" t="str">
        <f>IF('Rekapitulace stavby'!E11="","",'Rekapitulace stavby'!E11)</f>
        <v>Nemocnice Pardubického kraje a.s., Kyjevská 44</v>
      </c>
      <c r="I15" s="27" t="s">
        <v>28</v>
      </c>
      <c r="J15" s="25" t="str">
        <f>IF('Rekapitulace stavby'!AN11="","",'Rekapitulace stavby'!AN11)</f>
        <v/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29</v>
      </c>
      <c r="I17" s="27" t="s">
        <v>26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45" t="str">
        <f>'Rekapitulace stavby'!E14</f>
        <v>Vyplň údaj</v>
      </c>
      <c r="F18" s="232"/>
      <c r="G18" s="232"/>
      <c r="H18" s="232"/>
      <c r="I18" s="27" t="s">
        <v>28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31</v>
      </c>
      <c r="I20" s="27" t="s">
        <v>26</v>
      </c>
      <c r="J20" s="25" t="str">
        <f>IF('Rekapitulace stavby'!AN16="","",'Rekapitulace stavby'!AN16)</f>
        <v/>
      </c>
      <c r="L20" s="32"/>
    </row>
    <row r="21" spans="2:12" s="1" customFormat="1" ht="18" customHeight="1">
      <c r="B21" s="32"/>
      <c r="E21" s="25" t="str">
        <f>IF('Rekapitulace stavby'!E17="","",'Rekapitulace stavby'!E17)</f>
        <v>Projekce CZ s.r.o., Tovární 290, Chrudim</v>
      </c>
      <c r="I21" s="27" t="s">
        <v>28</v>
      </c>
      <c r="J21" s="25" t="str">
        <f>IF('Rekapitulace stavby'!AN17="","",'Rekapitulace stavby'!AN17)</f>
        <v/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34</v>
      </c>
      <c r="I23" s="27" t="s">
        <v>26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>ing. V. Švehla</v>
      </c>
      <c r="I24" s="27" t="s">
        <v>28</v>
      </c>
      <c r="J24" s="25" t="str">
        <f>IF('Rekapitulace stavby'!AN20="","",'Rekapitulace stavby'!AN20)</f>
        <v/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36</v>
      </c>
      <c r="L26" s="32"/>
    </row>
    <row r="27" spans="2:12" s="7" customFormat="1" ht="16.5" customHeight="1">
      <c r="B27" s="90"/>
      <c r="E27" s="236" t="s">
        <v>1</v>
      </c>
      <c r="F27" s="236"/>
      <c r="G27" s="236"/>
      <c r="H27" s="236"/>
      <c r="L27" s="90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1" t="s">
        <v>37</v>
      </c>
      <c r="J30" s="66">
        <f>ROUND(J128, 0)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39</v>
      </c>
      <c r="I32" s="35" t="s">
        <v>38</v>
      </c>
      <c r="J32" s="35" t="s">
        <v>40</v>
      </c>
      <c r="L32" s="32"/>
    </row>
    <row r="33" spans="2:12" s="1" customFormat="1" ht="14.45" customHeight="1">
      <c r="B33" s="32"/>
      <c r="D33" s="55" t="s">
        <v>41</v>
      </c>
      <c r="E33" s="27" t="s">
        <v>42</v>
      </c>
      <c r="F33" s="92">
        <f>ROUND((SUM(BE128:BE304)),  0)</f>
        <v>0</v>
      </c>
      <c r="I33" s="93">
        <v>0.21</v>
      </c>
      <c r="J33" s="92">
        <f>ROUND(((SUM(BE128:BE304))*I33),  0)</f>
        <v>0</v>
      </c>
      <c r="L33" s="32"/>
    </row>
    <row r="34" spans="2:12" s="1" customFormat="1" ht="14.45" customHeight="1">
      <c r="B34" s="32"/>
      <c r="E34" s="27" t="s">
        <v>43</v>
      </c>
      <c r="F34" s="92">
        <f>ROUND((SUM(BF128:BF304)),  0)</f>
        <v>0</v>
      </c>
      <c r="I34" s="93">
        <v>0.12</v>
      </c>
      <c r="J34" s="92">
        <f>ROUND(((SUM(BF128:BF304))*I34),  0)</f>
        <v>0</v>
      </c>
      <c r="L34" s="32"/>
    </row>
    <row r="35" spans="2:12" s="1" customFormat="1" ht="14.45" hidden="1" customHeight="1">
      <c r="B35" s="32"/>
      <c r="E35" s="27" t="s">
        <v>44</v>
      </c>
      <c r="F35" s="92">
        <f>ROUND((SUM(BG128:BG304)),  0)</f>
        <v>0</v>
      </c>
      <c r="I35" s="93">
        <v>0.21</v>
      </c>
      <c r="J35" s="92">
        <f>0</f>
        <v>0</v>
      </c>
      <c r="L35" s="32"/>
    </row>
    <row r="36" spans="2:12" s="1" customFormat="1" ht="14.45" hidden="1" customHeight="1">
      <c r="B36" s="32"/>
      <c r="E36" s="27" t="s">
        <v>45</v>
      </c>
      <c r="F36" s="92">
        <f>ROUND((SUM(BH128:BH304)),  0)</f>
        <v>0</v>
      </c>
      <c r="I36" s="93">
        <v>0.12</v>
      </c>
      <c r="J36" s="92">
        <f>0</f>
        <v>0</v>
      </c>
      <c r="L36" s="32"/>
    </row>
    <row r="37" spans="2:12" s="1" customFormat="1" ht="14.45" hidden="1" customHeight="1">
      <c r="B37" s="32"/>
      <c r="E37" s="27" t="s">
        <v>46</v>
      </c>
      <c r="F37" s="92">
        <f>ROUND((SUM(BI128:BI304)),  0)</f>
        <v>0</v>
      </c>
      <c r="I37" s="93">
        <v>0</v>
      </c>
      <c r="J37" s="92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4"/>
      <c r="D39" s="95" t="s">
        <v>47</v>
      </c>
      <c r="E39" s="57"/>
      <c r="F39" s="57"/>
      <c r="G39" s="96" t="s">
        <v>48</v>
      </c>
      <c r="H39" s="97" t="s">
        <v>49</v>
      </c>
      <c r="I39" s="57"/>
      <c r="J39" s="98">
        <f>SUM(J30:J37)</f>
        <v>0</v>
      </c>
      <c r="K39" s="99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50</v>
      </c>
      <c r="E50" s="42"/>
      <c r="F50" s="42"/>
      <c r="G50" s="41" t="s">
        <v>51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2"/>
      <c r="D61" s="43" t="s">
        <v>52</v>
      </c>
      <c r="E61" s="34"/>
      <c r="F61" s="100" t="s">
        <v>53</v>
      </c>
      <c r="G61" s="43" t="s">
        <v>52</v>
      </c>
      <c r="H61" s="34"/>
      <c r="I61" s="34"/>
      <c r="J61" s="101" t="s">
        <v>53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2"/>
      <c r="D65" s="41" t="s">
        <v>54</v>
      </c>
      <c r="E65" s="42"/>
      <c r="F65" s="42"/>
      <c r="G65" s="41" t="s">
        <v>55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2"/>
      <c r="D76" s="43" t="s">
        <v>52</v>
      </c>
      <c r="E76" s="34"/>
      <c r="F76" s="100" t="s">
        <v>53</v>
      </c>
      <c r="G76" s="43" t="s">
        <v>52</v>
      </c>
      <c r="H76" s="34"/>
      <c r="I76" s="34"/>
      <c r="J76" s="101" t="s">
        <v>53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136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17</v>
      </c>
      <c r="L84" s="32"/>
    </row>
    <row r="85" spans="2:47" s="1" customFormat="1" ht="26.25" customHeight="1">
      <c r="B85" s="32"/>
      <c r="E85" s="243" t="str">
        <f>E7</f>
        <v>NPK a.s., Pardubická nemocnice - fototerapie, rodinný pokoj, mytí klecí</v>
      </c>
      <c r="F85" s="244"/>
      <c r="G85" s="244"/>
      <c r="H85" s="244"/>
      <c r="L85" s="32"/>
    </row>
    <row r="86" spans="2:47" s="1" customFormat="1" ht="12" customHeight="1">
      <c r="B86" s="32"/>
      <c r="C86" s="27" t="s">
        <v>131</v>
      </c>
      <c r="L86" s="32"/>
    </row>
    <row r="87" spans="2:47" s="1" customFormat="1" ht="16.5" customHeight="1">
      <c r="B87" s="32"/>
      <c r="E87" s="227" t="str">
        <f>E9</f>
        <v>2 - Fototerapie - ZTI, UT, VZT</v>
      </c>
      <c r="F87" s="242"/>
      <c r="G87" s="242"/>
      <c r="H87" s="242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21</v>
      </c>
      <c r="F89" s="25" t="str">
        <f>F12</f>
        <v xml:space="preserve"> </v>
      </c>
      <c r="I89" s="27" t="s">
        <v>23</v>
      </c>
      <c r="J89" s="52" t="str">
        <f>IF(J12="","",J12)</f>
        <v>8. 10. 2025</v>
      </c>
      <c r="L89" s="32"/>
    </row>
    <row r="90" spans="2:47" s="1" customFormat="1" ht="6.95" customHeight="1">
      <c r="B90" s="32"/>
      <c r="L90" s="32"/>
    </row>
    <row r="91" spans="2:47" s="1" customFormat="1" ht="25.7" customHeight="1">
      <c r="B91" s="32"/>
      <c r="C91" s="27" t="s">
        <v>25</v>
      </c>
      <c r="F91" s="25" t="str">
        <f>E15</f>
        <v>Nemocnice Pardubického kraje a.s., Kyjevská 44</v>
      </c>
      <c r="I91" s="27" t="s">
        <v>31</v>
      </c>
      <c r="J91" s="30" t="str">
        <f>E21</f>
        <v>Projekce CZ s.r.o., Tovární 290, Chrudim</v>
      </c>
      <c r="L91" s="32"/>
    </row>
    <row r="92" spans="2:47" s="1" customFormat="1" ht="15.2" customHeight="1">
      <c r="B92" s="32"/>
      <c r="C92" s="27" t="s">
        <v>29</v>
      </c>
      <c r="F92" s="25" t="str">
        <f>IF(E18="","",E18)</f>
        <v>Vyplň údaj</v>
      </c>
      <c r="I92" s="27" t="s">
        <v>34</v>
      </c>
      <c r="J92" s="30" t="str">
        <f>E24</f>
        <v>ing. V. Švehla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2" t="s">
        <v>137</v>
      </c>
      <c r="D94" s="94"/>
      <c r="E94" s="94"/>
      <c r="F94" s="94"/>
      <c r="G94" s="94"/>
      <c r="H94" s="94"/>
      <c r="I94" s="94"/>
      <c r="J94" s="103" t="s">
        <v>138</v>
      </c>
      <c r="K94" s="94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4" t="s">
        <v>139</v>
      </c>
      <c r="J96" s="66">
        <f>J128</f>
        <v>0</v>
      </c>
      <c r="L96" s="32"/>
      <c r="AU96" s="17" t="s">
        <v>140</v>
      </c>
    </row>
    <row r="97" spans="2:12" s="8" customFormat="1" ht="24.95" customHeight="1">
      <c r="B97" s="105"/>
      <c r="D97" s="106" t="s">
        <v>698</v>
      </c>
      <c r="E97" s="107"/>
      <c r="F97" s="107"/>
      <c r="G97" s="107"/>
      <c r="H97" s="107"/>
      <c r="I97" s="107"/>
      <c r="J97" s="108">
        <f>J129</f>
        <v>0</v>
      </c>
      <c r="L97" s="105"/>
    </row>
    <row r="98" spans="2:12" s="9" customFormat="1" ht="19.899999999999999" customHeight="1">
      <c r="B98" s="109"/>
      <c r="D98" s="110" t="s">
        <v>699</v>
      </c>
      <c r="E98" s="111"/>
      <c r="F98" s="111"/>
      <c r="G98" s="111"/>
      <c r="H98" s="111"/>
      <c r="I98" s="111"/>
      <c r="J98" s="112">
        <f>J130</f>
        <v>0</v>
      </c>
      <c r="L98" s="109"/>
    </row>
    <row r="99" spans="2:12" s="8" customFormat="1" ht="24.95" customHeight="1">
      <c r="B99" s="105"/>
      <c r="D99" s="106" t="s">
        <v>700</v>
      </c>
      <c r="E99" s="107"/>
      <c r="F99" s="107"/>
      <c r="G99" s="107"/>
      <c r="H99" s="107"/>
      <c r="I99" s="107"/>
      <c r="J99" s="108">
        <f>J145</f>
        <v>0</v>
      </c>
      <c r="L99" s="105"/>
    </row>
    <row r="100" spans="2:12" s="9" customFormat="1" ht="19.899999999999999" customHeight="1">
      <c r="B100" s="109"/>
      <c r="D100" s="110" t="s">
        <v>701</v>
      </c>
      <c r="E100" s="111"/>
      <c r="F100" s="111"/>
      <c r="G100" s="111"/>
      <c r="H100" s="111"/>
      <c r="I100" s="111"/>
      <c r="J100" s="112">
        <f>J146</f>
        <v>0</v>
      </c>
      <c r="L100" s="109"/>
    </row>
    <row r="101" spans="2:12" s="9" customFormat="1" ht="19.899999999999999" customHeight="1">
      <c r="B101" s="109"/>
      <c r="D101" s="110" t="s">
        <v>702</v>
      </c>
      <c r="E101" s="111"/>
      <c r="F101" s="111"/>
      <c r="G101" s="111"/>
      <c r="H101" s="111"/>
      <c r="I101" s="111"/>
      <c r="J101" s="112">
        <f>J151</f>
        <v>0</v>
      </c>
      <c r="L101" s="109"/>
    </row>
    <row r="102" spans="2:12" s="9" customFormat="1" ht="19.899999999999999" customHeight="1">
      <c r="B102" s="109"/>
      <c r="D102" s="110" t="s">
        <v>703</v>
      </c>
      <c r="E102" s="111"/>
      <c r="F102" s="111"/>
      <c r="G102" s="111"/>
      <c r="H102" s="111"/>
      <c r="I102" s="111"/>
      <c r="J102" s="112">
        <f>J163</f>
        <v>0</v>
      </c>
      <c r="L102" s="109"/>
    </row>
    <row r="103" spans="2:12" s="9" customFormat="1" ht="19.899999999999999" customHeight="1">
      <c r="B103" s="109"/>
      <c r="D103" s="110" t="s">
        <v>704</v>
      </c>
      <c r="E103" s="111"/>
      <c r="F103" s="111"/>
      <c r="G103" s="111"/>
      <c r="H103" s="111"/>
      <c r="I103" s="111"/>
      <c r="J103" s="112">
        <f>J198</f>
        <v>0</v>
      </c>
      <c r="L103" s="109"/>
    </row>
    <row r="104" spans="2:12" s="9" customFormat="1" ht="19.899999999999999" customHeight="1">
      <c r="B104" s="109"/>
      <c r="D104" s="110" t="s">
        <v>705</v>
      </c>
      <c r="E104" s="111"/>
      <c r="F104" s="111"/>
      <c r="G104" s="111"/>
      <c r="H104" s="111"/>
      <c r="I104" s="111"/>
      <c r="J104" s="112">
        <f>J204</f>
        <v>0</v>
      </c>
      <c r="L104" s="109"/>
    </row>
    <row r="105" spans="2:12" s="9" customFormat="1" ht="19.899999999999999" customHeight="1">
      <c r="B105" s="109"/>
      <c r="D105" s="110" t="s">
        <v>706</v>
      </c>
      <c r="E105" s="111"/>
      <c r="F105" s="111"/>
      <c r="G105" s="111"/>
      <c r="H105" s="111"/>
      <c r="I105" s="111"/>
      <c r="J105" s="112">
        <f>J208</f>
        <v>0</v>
      </c>
      <c r="L105" s="109"/>
    </row>
    <row r="106" spans="2:12" s="9" customFormat="1" ht="19.899999999999999" customHeight="1">
      <c r="B106" s="109"/>
      <c r="D106" s="110" t="s">
        <v>707</v>
      </c>
      <c r="E106" s="111"/>
      <c r="F106" s="111"/>
      <c r="G106" s="111"/>
      <c r="H106" s="111"/>
      <c r="I106" s="111"/>
      <c r="J106" s="112">
        <f>J235</f>
        <v>0</v>
      </c>
      <c r="L106" s="109"/>
    </row>
    <row r="107" spans="2:12" s="9" customFormat="1" ht="19.899999999999999" customHeight="1">
      <c r="B107" s="109"/>
      <c r="D107" s="110" t="s">
        <v>708</v>
      </c>
      <c r="E107" s="111"/>
      <c r="F107" s="111"/>
      <c r="G107" s="111"/>
      <c r="H107" s="111"/>
      <c r="I107" s="111"/>
      <c r="J107" s="112">
        <f>J266</f>
        <v>0</v>
      </c>
      <c r="L107" s="109"/>
    </row>
    <row r="108" spans="2:12" s="8" customFormat="1" ht="24.95" customHeight="1">
      <c r="B108" s="105"/>
      <c r="D108" s="106" t="s">
        <v>709</v>
      </c>
      <c r="E108" s="107"/>
      <c r="F108" s="107"/>
      <c r="G108" s="107"/>
      <c r="H108" s="107"/>
      <c r="I108" s="107"/>
      <c r="J108" s="108">
        <f>J301</f>
        <v>0</v>
      </c>
      <c r="L108" s="105"/>
    </row>
    <row r="109" spans="2:12" s="1" customFormat="1" ht="21.75" customHeight="1">
      <c r="B109" s="32"/>
      <c r="L109" s="32"/>
    </row>
    <row r="110" spans="2:12" s="1" customFormat="1" ht="6.95" customHeight="1">
      <c r="B110" s="44"/>
      <c r="C110" s="45"/>
      <c r="D110" s="45"/>
      <c r="E110" s="45"/>
      <c r="F110" s="45"/>
      <c r="G110" s="45"/>
      <c r="H110" s="45"/>
      <c r="I110" s="45"/>
      <c r="J110" s="45"/>
      <c r="K110" s="45"/>
      <c r="L110" s="32"/>
    </row>
    <row r="114" spans="2:63" s="1" customFormat="1" ht="6.95" customHeight="1">
      <c r="B114" s="46"/>
      <c r="C114" s="47"/>
      <c r="D114" s="47"/>
      <c r="E114" s="47"/>
      <c r="F114" s="47"/>
      <c r="G114" s="47"/>
      <c r="H114" s="47"/>
      <c r="I114" s="47"/>
      <c r="J114" s="47"/>
      <c r="K114" s="47"/>
      <c r="L114" s="32"/>
    </row>
    <row r="115" spans="2:63" s="1" customFormat="1" ht="24.95" customHeight="1">
      <c r="B115" s="32"/>
      <c r="C115" s="21" t="s">
        <v>157</v>
      </c>
      <c r="L115" s="32"/>
    </row>
    <row r="116" spans="2:63" s="1" customFormat="1" ht="6.95" customHeight="1">
      <c r="B116" s="32"/>
      <c r="L116" s="32"/>
    </row>
    <row r="117" spans="2:63" s="1" customFormat="1" ht="12" customHeight="1">
      <c r="B117" s="32"/>
      <c r="C117" s="27" t="s">
        <v>17</v>
      </c>
      <c r="L117" s="32"/>
    </row>
    <row r="118" spans="2:63" s="1" customFormat="1" ht="26.25" customHeight="1">
      <c r="B118" s="32"/>
      <c r="E118" s="243" t="str">
        <f>E7</f>
        <v>NPK a.s., Pardubická nemocnice - fototerapie, rodinný pokoj, mytí klecí</v>
      </c>
      <c r="F118" s="244"/>
      <c r="G118" s="244"/>
      <c r="H118" s="244"/>
      <c r="L118" s="32"/>
    </row>
    <row r="119" spans="2:63" s="1" customFormat="1" ht="12" customHeight="1">
      <c r="B119" s="32"/>
      <c r="C119" s="27" t="s">
        <v>131</v>
      </c>
      <c r="L119" s="32"/>
    </row>
    <row r="120" spans="2:63" s="1" customFormat="1" ht="16.5" customHeight="1">
      <c r="B120" s="32"/>
      <c r="E120" s="227" t="str">
        <f>E9</f>
        <v>2 - Fototerapie - ZTI, UT, VZT</v>
      </c>
      <c r="F120" s="242"/>
      <c r="G120" s="242"/>
      <c r="H120" s="242"/>
      <c r="L120" s="32"/>
    </row>
    <row r="121" spans="2:63" s="1" customFormat="1" ht="6.95" customHeight="1">
      <c r="B121" s="32"/>
      <c r="L121" s="32"/>
    </row>
    <row r="122" spans="2:63" s="1" customFormat="1" ht="12" customHeight="1">
      <c r="B122" s="32"/>
      <c r="C122" s="27" t="s">
        <v>21</v>
      </c>
      <c r="F122" s="25" t="str">
        <f>F12</f>
        <v xml:space="preserve"> </v>
      </c>
      <c r="I122" s="27" t="s">
        <v>23</v>
      </c>
      <c r="J122" s="52" t="str">
        <f>IF(J12="","",J12)</f>
        <v>8. 10. 2025</v>
      </c>
      <c r="L122" s="32"/>
    </row>
    <row r="123" spans="2:63" s="1" customFormat="1" ht="6.95" customHeight="1">
      <c r="B123" s="32"/>
      <c r="L123" s="32"/>
    </row>
    <row r="124" spans="2:63" s="1" customFormat="1" ht="25.7" customHeight="1">
      <c r="B124" s="32"/>
      <c r="C124" s="27" t="s">
        <v>25</v>
      </c>
      <c r="F124" s="25" t="str">
        <f>E15</f>
        <v>Nemocnice Pardubického kraje a.s., Kyjevská 44</v>
      </c>
      <c r="I124" s="27" t="s">
        <v>31</v>
      </c>
      <c r="J124" s="30" t="str">
        <f>E21</f>
        <v>Projekce CZ s.r.o., Tovární 290, Chrudim</v>
      </c>
      <c r="L124" s="32"/>
    </row>
    <row r="125" spans="2:63" s="1" customFormat="1" ht="15.2" customHeight="1">
      <c r="B125" s="32"/>
      <c r="C125" s="27" t="s">
        <v>29</v>
      </c>
      <c r="F125" s="25" t="str">
        <f>IF(E18="","",E18)</f>
        <v>Vyplň údaj</v>
      </c>
      <c r="I125" s="27" t="s">
        <v>34</v>
      </c>
      <c r="J125" s="30" t="str">
        <f>E24</f>
        <v>ing. V. Švehla</v>
      </c>
      <c r="L125" s="32"/>
    </row>
    <row r="126" spans="2:63" s="1" customFormat="1" ht="10.35" customHeight="1">
      <c r="B126" s="32"/>
      <c r="L126" s="32"/>
    </row>
    <row r="127" spans="2:63" s="10" customFormat="1" ht="29.25" customHeight="1">
      <c r="B127" s="113"/>
      <c r="C127" s="114" t="s">
        <v>158</v>
      </c>
      <c r="D127" s="115" t="s">
        <v>62</v>
      </c>
      <c r="E127" s="115" t="s">
        <v>58</v>
      </c>
      <c r="F127" s="115" t="s">
        <v>59</v>
      </c>
      <c r="G127" s="115" t="s">
        <v>159</v>
      </c>
      <c r="H127" s="115" t="s">
        <v>160</v>
      </c>
      <c r="I127" s="115" t="s">
        <v>161</v>
      </c>
      <c r="J127" s="115" t="s">
        <v>138</v>
      </c>
      <c r="K127" s="116" t="s">
        <v>162</v>
      </c>
      <c r="L127" s="113"/>
      <c r="M127" s="59" t="s">
        <v>1</v>
      </c>
      <c r="N127" s="60" t="s">
        <v>41</v>
      </c>
      <c r="O127" s="60" t="s">
        <v>163</v>
      </c>
      <c r="P127" s="60" t="s">
        <v>164</v>
      </c>
      <c r="Q127" s="60" t="s">
        <v>165</v>
      </c>
      <c r="R127" s="60" t="s">
        <v>166</v>
      </c>
      <c r="S127" s="60" t="s">
        <v>167</v>
      </c>
      <c r="T127" s="61" t="s">
        <v>168</v>
      </c>
    </row>
    <row r="128" spans="2:63" s="1" customFormat="1" ht="22.9" customHeight="1">
      <c r="B128" s="32"/>
      <c r="C128" s="64" t="s">
        <v>169</v>
      </c>
      <c r="J128" s="117">
        <f>BK128</f>
        <v>0</v>
      </c>
      <c r="L128" s="32"/>
      <c r="M128" s="62"/>
      <c r="N128" s="53"/>
      <c r="O128" s="53"/>
      <c r="P128" s="118">
        <f>P129+P145+P301</f>
        <v>0</v>
      </c>
      <c r="Q128" s="53"/>
      <c r="R128" s="118">
        <f>R129+R145+R301</f>
        <v>0</v>
      </c>
      <c r="S128" s="53"/>
      <c r="T128" s="119">
        <f>T129+T145+T301</f>
        <v>0</v>
      </c>
      <c r="AT128" s="17" t="s">
        <v>76</v>
      </c>
      <c r="AU128" s="17" t="s">
        <v>140</v>
      </c>
      <c r="BK128" s="120">
        <f>BK129+BK145+BK301</f>
        <v>0</v>
      </c>
    </row>
    <row r="129" spans="2:65" s="11" customFormat="1" ht="25.9" customHeight="1">
      <c r="B129" s="121"/>
      <c r="D129" s="122" t="s">
        <v>76</v>
      </c>
      <c r="E129" s="123" t="s">
        <v>170</v>
      </c>
      <c r="F129" s="123" t="s">
        <v>710</v>
      </c>
      <c r="I129" s="124"/>
      <c r="J129" s="125">
        <f>BK129</f>
        <v>0</v>
      </c>
      <c r="L129" s="121"/>
      <c r="M129" s="126"/>
      <c r="P129" s="127">
        <f>P130</f>
        <v>0</v>
      </c>
      <c r="R129" s="127">
        <f>R130</f>
        <v>0</v>
      </c>
      <c r="T129" s="128">
        <f>T130</f>
        <v>0</v>
      </c>
      <c r="AR129" s="122" t="s">
        <v>8</v>
      </c>
      <c r="AT129" s="129" t="s">
        <v>76</v>
      </c>
      <c r="AU129" s="129" t="s">
        <v>77</v>
      </c>
      <c r="AY129" s="122" t="s">
        <v>172</v>
      </c>
      <c r="BK129" s="130">
        <f>BK130</f>
        <v>0</v>
      </c>
    </row>
    <row r="130" spans="2:65" s="11" customFormat="1" ht="22.9" customHeight="1">
      <c r="B130" s="121"/>
      <c r="D130" s="122" t="s">
        <v>76</v>
      </c>
      <c r="E130" s="131" t="s">
        <v>106</v>
      </c>
      <c r="F130" s="131" t="s">
        <v>711</v>
      </c>
      <c r="I130" s="124"/>
      <c r="J130" s="132">
        <f>BK130</f>
        <v>0</v>
      </c>
      <c r="L130" s="121"/>
      <c r="M130" s="126"/>
      <c r="P130" s="127">
        <f>SUM(P131:P144)</f>
        <v>0</v>
      </c>
      <c r="R130" s="127">
        <f>SUM(R131:R144)</f>
        <v>0</v>
      </c>
      <c r="T130" s="128">
        <f>SUM(T131:T144)</f>
        <v>0</v>
      </c>
      <c r="AR130" s="122" t="s">
        <v>8</v>
      </c>
      <c r="AT130" s="129" t="s">
        <v>76</v>
      </c>
      <c r="AU130" s="129" t="s">
        <v>8</v>
      </c>
      <c r="AY130" s="122" t="s">
        <v>172</v>
      </c>
      <c r="BK130" s="130">
        <f>SUM(BK131:BK144)</f>
        <v>0</v>
      </c>
    </row>
    <row r="131" spans="2:65" s="1" customFormat="1" ht="55.5" customHeight="1">
      <c r="B131" s="133"/>
      <c r="C131" s="134" t="s">
        <v>8</v>
      </c>
      <c r="D131" s="134" t="s">
        <v>174</v>
      </c>
      <c r="E131" s="135" t="s">
        <v>712</v>
      </c>
      <c r="F131" s="136" t="s">
        <v>713</v>
      </c>
      <c r="G131" s="137" t="s">
        <v>191</v>
      </c>
      <c r="H131" s="138">
        <v>1</v>
      </c>
      <c r="I131" s="139"/>
      <c r="J131" s="140">
        <f>ROUND(I131*H131,0)</f>
        <v>0</v>
      </c>
      <c r="K131" s="136" t="s">
        <v>1</v>
      </c>
      <c r="L131" s="32"/>
      <c r="M131" s="141" t="s">
        <v>1</v>
      </c>
      <c r="N131" s="142" t="s">
        <v>42</v>
      </c>
      <c r="P131" s="143">
        <f>O131*H131</f>
        <v>0</v>
      </c>
      <c r="Q131" s="143">
        <v>0</v>
      </c>
      <c r="R131" s="143">
        <f>Q131*H131</f>
        <v>0</v>
      </c>
      <c r="S131" s="143">
        <v>0</v>
      </c>
      <c r="T131" s="144">
        <f>S131*H131</f>
        <v>0</v>
      </c>
      <c r="AR131" s="145" t="s">
        <v>91</v>
      </c>
      <c r="AT131" s="145" t="s">
        <v>174</v>
      </c>
      <c r="AU131" s="145" t="s">
        <v>85</v>
      </c>
      <c r="AY131" s="17" t="s">
        <v>172</v>
      </c>
      <c r="BE131" s="146">
        <f>IF(N131="základní",J131,0)</f>
        <v>0</v>
      </c>
      <c r="BF131" s="146">
        <f>IF(N131="snížená",J131,0)</f>
        <v>0</v>
      </c>
      <c r="BG131" s="146">
        <f>IF(N131="zákl. přenesená",J131,0)</f>
        <v>0</v>
      </c>
      <c r="BH131" s="146">
        <f>IF(N131="sníž. přenesená",J131,0)</f>
        <v>0</v>
      </c>
      <c r="BI131" s="146">
        <f>IF(N131="nulová",J131,0)</f>
        <v>0</v>
      </c>
      <c r="BJ131" s="17" t="s">
        <v>8</v>
      </c>
      <c r="BK131" s="146">
        <f>ROUND(I131*H131,0)</f>
        <v>0</v>
      </c>
      <c r="BL131" s="17" t="s">
        <v>91</v>
      </c>
      <c r="BM131" s="145" t="s">
        <v>85</v>
      </c>
    </row>
    <row r="132" spans="2:65" s="12" customFormat="1">
      <c r="B132" s="147"/>
      <c r="D132" s="148" t="s">
        <v>180</v>
      </c>
      <c r="E132" s="149" t="s">
        <v>1</v>
      </c>
      <c r="F132" s="150" t="s">
        <v>714</v>
      </c>
      <c r="H132" s="151">
        <v>1</v>
      </c>
      <c r="I132" s="152"/>
      <c r="L132" s="147"/>
      <c r="M132" s="153"/>
      <c r="T132" s="154"/>
      <c r="AT132" s="149" t="s">
        <v>180</v>
      </c>
      <c r="AU132" s="149" t="s">
        <v>85</v>
      </c>
      <c r="AV132" s="12" t="s">
        <v>85</v>
      </c>
      <c r="AW132" s="12" t="s">
        <v>33</v>
      </c>
      <c r="AX132" s="12" t="s">
        <v>77</v>
      </c>
      <c r="AY132" s="149" t="s">
        <v>172</v>
      </c>
    </row>
    <row r="133" spans="2:65" s="14" customFormat="1">
      <c r="B133" s="172"/>
      <c r="D133" s="148" t="s">
        <v>180</v>
      </c>
      <c r="E133" s="173" t="s">
        <v>1</v>
      </c>
      <c r="F133" s="174" t="s">
        <v>644</v>
      </c>
      <c r="H133" s="175">
        <v>1</v>
      </c>
      <c r="I133" s="176"/>
      <c r="L133" s="172"/>
      <c r="M133" s="177"/>
      <c r="T133" s="178"/>
      <c r="AT133" s="173" t="s">
        <v>180</v>
      </c>
      <c r="AU133" s="173" t="s">
        <v>85</v>
      </c>
      <c r="AV133" s="14" t="s">
        <v>91</v>
      </c>
      <c r="AW133" s="14" t="s">
        <v>33</v>
      </c>
      <c r="AX133" s="14" t="s">
        <v>8</v>
      </c>
      <c r="AY133" s="173" t="s">
        <v>172</v>
      </c>
    </row>
    <row r="134" spans="2:65" s="1" customFormat="1" ht="55.5" customHeight="1">
      <c r="B134" s="133"/>
      <c r="C134" s="134" t="s">
        <v>85</v>
      </c>
      <c r="D134" s="134" t="s">
        <v>174</v>
      </c>
      <c r="E134" s="135" t="s">
        <v>715</v>
      </c>
      <c r="F134" s="136" t="s">
        <v>716</v>
      </c>
      <c r="G134" s="137" t="s">
        <v>191</v>
      </c>
      <c r="H134" s="138">
        <v>1</v>
      </c>
      <c r="I134" s="139"/>
      <c r="J134" s="140">
        <f>ROUND(I134*H134,0)</f>
        <v>0</v>
      </c>
      <c r="K134" s="136" t="s">
        <v>1</v>
      </c>
      <c r="L134" s="32"/>
      <c r="M134" s="141" t="s">
        <v>1</v>
      </c>
      <c r="N134" s="142" t="s">
        <v>42</v>
      </c>
      <c r="P134" s="143">
        <f>O134*H134</f>
        <v>0</v>
      </c>
      <c r="Q134" s="143">
        <v>0</v>
      </c>
      <c r="R134" s="143">
        <f>Q134*H134</f>
        <v>0</v>
      </c>
      <c r="S134" s="143">
        <v>0</v>
      </c>
      <c r="T134" s="144">
        <f>S134*H134</f>
        <v>0</v>
      </c>
      <c r="AR134" s="145" t="s">
        <v>91</v>
      </c>
      <c r="AT134" s="145" t="s">
        <v>174</v>
      </c>
      <c r="AU134" s="145" t="s">
        <v>85</v>
      </c>
      <c r="AY134" s="17" t="s">
        <v>172</v>
      </c>
      <c r="BE134" s="146">
        <f>IF(N134="základní",J134,0)</f>
        <v>0</v>
      </c>
      <c r="BF134" s="146">
        <f>IF(N134="snížená",J134,0)</f>
        <v>0</v>
      </c>
      <c r="BG134" s="146">
        <f>IF(N134="zákl. přenesená",J134,0)</f>
        <v>0</v>
      </c>
      <c r="BH134" s="146">
        <f>IF(N134="sníž. přenesená",J134,0)</f>
        <v>0</v>
      </c>
      <c r="BI134" s="146">
        <f>IF(N134="nulová",J134,0)</f>
        <v>0</v>
      </c>
      <c r="BJ134" s="17" t="s">
        <v>8</v>
      </c>
      <c r="BK134" s="146">
        <f>ROUND(I134*H134,0)</f>
        <v>0</v>
      </c>
      <c r="BL134" s="17" t="s">
        <v>91</v>
      </c>
      <c r="BM134" s="145" t="s">
        <v>91</v>
      </c>
    </row>
    <row r="135" spans="2:65" s="12" customFormat="1">
      <c r="B135" s="147"/>
      <c r="D135" s="148" t="s">
        <v>180</v>
      </c>
      <c r="E135" s="149" t="s">
        <v>1</v>
      </c>
      <c r="F135" s="150" t="s">
        <v>717</v>
      </c>
      <c r="H135" s="151">
        <v>1</v>
      </c>
      <c r="I135" s="152"/>
      <c r="L135" s="147"/>
      <c r="M135" s="153"/>
      <c r="T135" s="154"/>
      <c r="AT135" s="149" t="s">
        <v>180</v>
      </c>
      <c r="AU135" s="149" t="s">
        <v>85</v>
      </c>
      <c r="AV135" s="12" t="s">
        <v>85</v>
      </c>
      <c r="AW135" s="12" t="s">
        <v>33</v>
      </c>
      <c r="AX135" s="12" t="s">
        <v>77</v>
      </c>
      <c r="AY135" s="149" t="s">
        <v>172</v>
      </c>
    </row>
    <row r="136" spans="2:65" s="14" customFormat="1">
      <c r="B136" s="172"/>
      <c r="D136" s="148" t="s">
        <v>180</v>
      </c>
      <c r="E136" s="173" t="s">
        <v>1</v>
      </c>
      <c r="F136" s="174" t="s">
        <v>644</v>
      </c>
      <c r="H136" s="175">
        <v>1</v>
      </c>
      <c r="I136" s="176"/>
      <c r="L136" s="172"/>
      <c r="M136" s="177"/>
      <c r="T136" s="178"/>
      <c r="AT136" s="173" t="s">
        <v>180</v>
      </c>
      <c r="AU136" s="173" t="s">
        <v>85</v>
      </c>
      <c r="AV136" s="14" t="s">
        <v>91</v>
      </c>
      <c r="AW136" s="14" t="s">
        <v>33</v>
      </c>
      <c r="AX136" s="14" t="s">
        <v>8</v>
      </c>
      <c r="AY136" s="173" t="s">
        <v>172</v>
      </c>
    </row>
    <row r="137" spans="2:65" s="1" customFormat="1" ht="37.9" customHeight="1">
      <c r="B137" s="133"/>
      <c r="C137" s="134" t="s">
        <v>88</v>
      </c>
      <c r="D137" s="134" t="s">
        <v>174</v>
      </c>
      <c r="E137" s="135" t="s">
        <v>718</v>
      </c>
      <c r="F137" s="136" t="s">
        <v>719</v>
      </c>
      <c r="G137" s="137" t="s">
        <v>202</v>
      </c>
      <c r="H137" s="138">
        <v>3.7</v>
      </c>
      <c r="I137" s="139"/>
      <c r="J137" s="140">
        <f>ROUND(I137*H137,0)</f>
        <v>0</v>
      </c>
      <c r="K137" s="136" t="s">
        <v>1</v>
      </c>
      <c r="L137" s="32"/>
      <c r="M137" s="141" t="s">
        <v>1</v>
      </c>
      <c r="N137" s="142" t="s">
        <v>42</v>
      </c>
      <c r="P137" s="143">
        <f>O137*H137</f>
        <v>0</v>
      </c>
      <c r="Q137" s="143">
        <v>0</v>
      </c>
      <c r="R137" s="143">
        <f>Q137*H137</f>
        <v>0</v>
      </c>
      <c r="S137" s="143">
        <v>0</v>
      </c>
      <c r="T137" s="144">
        <f>S137*H137</f>
        <v>0</v>
      </c>
      <c r="AR137" s="145" t="s">
        <v>91</v>
      </c>
      <c r="AT137" s="145" t="s">
        <v>174</v>
      </c>
      <c r="AU137" s="145" t="s">
        <v>85</v>
      </c>
      <c r="AY137" s="17" t="s">
        <v>172</v>
      </c>
      <c r="BE137" s="146">
        <f>IF(N137="základní",J137,0)</f>
        <v>0</v>
      </c>
      <c r="BF137" s="146">
        <f>IF(N137="snížená",J137,0)</f>
        <v>0</v>
      </c>
      <c r="BG137" s="146">
        <f>IF(N137="zákl. přenesená",J137,0)</f>
        <v>0</v>
      </c>
      <c r="BH137" s="146">
        <f>IF(N137="sníž. přenesená",J137,0)</f>
        <v>0</v>
      </c>
      <c r="BI137" s="146">
        <f>IF(N137="nulová",J137,0)</f>
        <v>0</v>
      </c>
      <c r="BJ137" s="17" t="s">
        <v>8</v>
      </c>
      <c r="BK137" s="146">
        <f>ROUND(I137*H137,0)</f>
        <v>0</v>
      </c>
      <c r="BL137" s="17" t="s">
        <v>91</v>
      </c>
      <c r="BM137" s="145" t="s">
        <v>97</v>
      </c>
    </row>
    <row r="138" spans="2:65" s="15" customFormat="1">
      <c r="B138" s="182"/>
      <c r="D138" s="148" t="s">
        <v>180</v>
      </c>
      <c r="E138" s="183" t="s">
        <v>1</v>
      </c>
      <c r="F138" s="184" t="s">
        <v>720</v>
      </c>
      <c r="H138" s="183" t="s">
        <v>1</v>
      </c>
      <c r="I138" s="185"/>
      <c r="L138" s="182"/>
      <c r="M138" s="186"/>
      <c r="T138" s="187"/>
      <c r="AT138" s="183" t="s">
        <v>180</v>
      </c>
      <c r="AU138" s="183" t="s">
        <v>85</v>
      </c>
      <c r="AV138" s="15" t="s">
        <v>8</v>
      </c>
      <c r="AW138" s="15" t="s">
        <v>33</v>
      </c>
      <c r="AX138" s="15" t="s">
        <v>77</v>
      </c>
      <c r="AY138" s="183" t="s">
        <v>172</v>
      </c>
    </row>
    <row r="139" spans="2:65" s="12" customFormat="1">
      <c r="B139" s="147"/>
      <c r="D139" s="148" t="s">
        <v>180</v>
      </c>
      <c r="E139" s="149" t="s">
        <v>1</v>
      </c>
      <c r="F139" s="150" t="s">
        <v>721</v>
      </c>
      <c r="H139" s="151">
        <v>3.7</v>
      </c>
      <c r="I139" s="152"/>
      <c r="L139" s="147"/>
      <c r="M139" s="153"/>
      <c r="T139" s="154"/>
      <c r="AT139" s="149" t="s">
        <v>180</v>
      </c>
      <c r="AU139" s="149" t="s">
        <v>85</v>
      </c>
      <c r="AV139" s="12" t="s">
        <v>85</v>
      </c>
      <c r="AW139" s="12" t="s">
        <v>33</v>
      </c>
      <c r="AX139" s="12" t="s">
        <v>77</v>
      </c>
      <c r="AY139" s="149" t="s">
        <v>172</v>
      </c>
    </row>
    <row r="140" spans="2:65" s="14" customFormat="1">
      <c r="B140" s="172"/>
      <c r="D140" s="148" t="s">
        <v>180</v>
      </c>
      <c r="E140" s="173" t="s">
        <v>1</v>
      </c>
      <c r="F140" s="174" t="s">
        <v>644</v>
      </c>
      <c r="H140" s="175">
        <v>3.7</v>
      </c>
      <c r="I140" s="176"/>
      <c r="L140" s="172"/>
      <c r="M140" s="177"/>
      <c r="T140" s="178"/>
      <c r="AT140" s="173" t="s">
        <v>180</v>
      </c>
      <c r="AU140" s="173" t="s">
        <v>85</v>
      </c>
      <c r="AV140" s="14" t="s">
        <v>91</v>
      </c>
      <c r="AW140" s="14" t="s">
        <v>33</v>
      </c>
      <c r="AX140" s="14" t="s">
        <v>8</v>
      </c>
      <c r="AY140" s="173" t="s">
        <v>172</v>
      </c>
    </row>
    <row r="141" spans="2:65" s="1" customFormat="1" ht="37.9" customHeight="1">
      <c r="B141" s="133"/>
      <c r="C141" s="134" t="s">
        <v>91</v>
      </c>
      <c r="D141" s="134" t="s">
        <v>174</v>
      </c>
      <c r="E141" s="135" t="s">
        <v>722</v>
      </c>
      <c r="F141" s="136" t="s">
        <v>723</v>
      </c>
      <c r="G141" s="137" t="s">
        <v>202</v>
      </c>
      <c r="H141" s="138">
        <v>5.7</v>
      </c>
      <c r="I141" s="139"/>
      <c r="J141" s="140">
        <f>ROUND(I141*H141,0)</f>
        <v>0</v>
      </c>
      <c r="K141" s="136" t="s">
        <v>1</v>
      </c>
      <c r="L141" s="32"/>
      <c r="M141" s="141" t="s">
        <v>1</v>
      </c>
      <c r="N141" s="142" t="s">
        <v>42</v>
      </c>
      <c r="P141" s="143">
        <f>O141*H141</f>
        <v>0</v>
      </c>
      <c r="Q141" s="143">
        <v>0</v>
      </c>
      <c r="R141" s="143">
        <f>Q141*H141</f>
        <v>0</v>
      </c>
      <c r="S141" s="143">
        <v>0</v>
      </c>
      <c r="T141" s="144">
        <f>S141*H141</f>
        <v>0</v>
      </c>
      <c r="AR141" s="145" t="s">
        <v>91</v>
      </c>
      <c r="AT141" s="145" t="s">
        <v>174</v>
      </c>
      <c r="AU141" s="145" t="s">
        <v>85</v>
      </c>
      <c r="AY141" s="17" t="s">
        <v>172</v>
      </c>
      <c r="BE141" s="146">
        <f>IF(N141="základní",J141,0)</f>
        <v>0</v>
      </c>
      <c r="BF141" s="146">
        <f>IF(N141="snížená",J141,0)</f>
        <v>0</v>
      </c>
      <c r="BG141" s="146">
        <f>IF(N141="zákl. přenesená",J141,0)</f>
        <v>0</v>
      </c>
      <c r="BH141" s="146">
        <f>IF(N141="sníž. přenesená",J141,0)</f>
        <v>0</v>
      </c>
      <c r="BI141" s="146">
        <f>IF(N141="nulová",J141,0)</f>
        <v>0</v>
      </c>
      <c r="BJ141" s="17" t="s">
        <v>8</v>
      </c>
      <c r="BK141" s="146">
        <f>ROUND(I141*H141,0)</f>
        <v>0</v>
      </c>
      <c r="BL141" s="17" t="s">
        <v>91</v>
      </c>
      <c r="BM141" s="145" t="s">
        <v>103</v>
      </c>
    </row>
    <row r="142" spans="2:65" s="15" customFormat="1">
      <c r="B142" s="182"/>
      <c r="D142" s="148" t="s">
        <v>180</v>
      </c>
      <c r="E142" s="183" t="s">
        <v>1</v>
      </c>
      <c r="F142" s="184" t="s">
        <v>724</v>
      </c>
      <c r="H142" s="183" t="s">
        <v>1</v>
      </c>
      <c r="I142" s="185"/>
      <c r="L142" s="182"/>
      <c r="M142" s="186"/>
      <c r="T142" s="187"/>
      <c r="AT142" s="183" t="s">
        <v>180</v>
      </c>
      <c r="AU142" s="183" t="s">
        <v>85</v>
      </c>
      <c r="AV142" s="15" t="s">
        <v>8</v>
      </c>
      <c r="AW142" s="15" t="s">
        <v>33</v>
      </c>
      <c r="AX142" s="15" t="s">
        <v>77</v>
      </c>
      <c r="AY142" s="183" t="s">
        <v>172</v>
      </c>
    </row>
    <row r="143" spans="2:65" s="12" customFormat="1">
      <c r="B143" s="147"/>
      <c r="D143" s="148" t="s">
        <v>180</v>
      </c>
      <c r="E143" s="149" t="s">
        <v>1</v>
      </c>
      <c r="F143" s="150" t="s">
        <v>725</v>
      </c>
      <c r="H143" s="151">
        <v>5.7</v>
      </c>
      <c r="I143" s="152"/>
      <c r="L143" s="147"/>
      <c r="M143" s="153"/>
      <c r="T143" s="154"/>
      <c r="AT143" s="149" t="s">
        <v>180</v>
      </c>
      <c r="AU143" s="149" t="s">
        <v>85</v>
      </c>
      <c r="AV143" s="12" t="s">
        <v>85</v>
      </c>
      <c r="AW143" s="12" t="s">
        <v>33</v>
      </c>
      <c r="AX143" s="12" t="s">
        <v>77</v>
      </c>
      <c r="AY143" s="149" t="s">
        <v>172</v>
      </c>
    </row>
    <row r="144" spans="2:65" s="14" customFormat="1">
      <c r="B144" s="172"/>
      <c r="D144" s="148" t="s">
        <v>180</v>
      </c>
      <c r="E144" s="173" t="s">
        <v>1</v>
      </c>
      <c r="F144" s="174" t="s">
        <v>644</v>
      </c>
      <c r="H144" s="175">
        <v>5.7</v>
      </c>
      <c r="I144" s="176"/>
      <c r="L144" s="172"/>
      <c r="M144" s="177"/>
      <c r="T144" s="178"/>
      <c r="AT144" s="173" t="s">
        <v>180</v>
      </c>
      <c r="AU144" s="173" t="s">
        <v>85</v>
      </c>
      <c r="AV144" s="14" t="s">
        <v>91</v>
      </c>
      <c r="AW144" s="14" t="s">
        <v>33</v>
      </c>
      <c r="AX144" s="14" t="s">
        <v>8</v>
      </c>
      <c r="AY144" s="173" t="s">
        <v>172</v>
      </c>
    </row>
    <row r="145" spans="2:65" s="11" customFormat="1" ht="25.9" customHeight="1">
      <c r="B145" s="121"/>
      <c r="D145" s="122" t="s">
        <v>76</v>
      </c>
      <c r="E145" s="123" t="s">
        <v>327</v>
      </c>
      <c r="F145" s="123" t="s">
        <v>726</v>
      </c>
      <c r="I145" s="124"/>
      <c r="J145" s="125">
        <f>BK145</f>
        <v>0</v>
      </c>
      <c r="L145" s="121"/>
      <c r="M145" s="126"/>
      <c r="P145" s="127">
        <f>P146+P151+P163+P198+P204+P208+P235+P266</f>
        <v>0</v>
      </c>
      <c r="R145" s="127">
        <f>R146+R151+R163+R198+R204+R208+R235+R266</f>
        <v>0</v>
      </c>
      <c r="T145" s="128">
        <f>T146+T151+T163+T198+T204+T208+T235+T266</f>
        <v>0</v>
      </c>
      <c r="AR145" s="122" t="s">
        <v>85</v>
      </c>
      <c r="AT145" s="129" t="s">
        <v>76</v>
      </c>
      <c r="AU145" s="129" t="s">
        <v>77</v>
      </c>
      <c r="AY145" s="122" t="s">
        <v>172</v>
      </c>
      <c r="BK145" s="130">
        <f>BK146+BK151+BK163+BK198+BK204+BK208+BK235+BK266</f>
        <v>0</v>
      </c>
    </row>
    <row r="146" spans="2:65" s="11" customFormat="1" ht="22.9" customHeight="1">
      <c r="B146" s="121"/>
      <c r="D146" s="122" t="s">
        <v>76</v>
      </c>
      <c r="E146" s="131" t="s">
        <v>727</v>
      </c>
      <c r="F146" s="131" t="s">
        <v>728</v>
      </c>
      <c r="I146" s="124"/>
      <c r="J146" s="132">
        <f>BK146</f>
        <v>0</v>
      </c>
      <c r="L146" s="121"/>
      <c r="M146" s="126"/>
      <c r="P146" s="127">
        <f>SUM(P147:P150)</f>
        <v>0</v>
      </c>
      <c r="R146" s="127">
        <f>SUM(R147:R150)</f>
        <v>0</v>
      </c>
      <c r="T146" s="128">
        <f>SUM(T147:T150)</f>
        <v>0</v>
      </c>
      <c r="AR146" s="122" t="s">
        <v>85</v>
      </c>
      <c r="AT146" s="129" t="s">
        <v>76</v>
      </c>
      <c r="AU146" s="129" t="s">
        <v>8</v>
      </c>
      <c r="AY146" s="122" t="s">
        <v>172</v>
      </c>
      <c r="BK146" s="130">
        <f>SUM(BK147:BK150)</f>
        <v>0</v>
      </c>
    </row>
    <row r="147" spans="2:65" s="1" customFormat="1" ht="21.75" customHeight="1">
      <c r="B147" s="133"/>
      <c r="C147" s="134" t="s">
        <v>94</v>
      </c>
      <c r="D147" s="134" t="s">
        <v>174</v>
      </c>
      <c r="E147" s="135" t="s">
        <v>729</v>
      </c>
      <c r="F147" s="136" t="s">
        <v>730</v>
      </c>
      <c r="G147" s="137" t="s">
        <v>202</v>
      </c>
      <c r="H147" s="138">
        <v>4.7</v>
      </c>
      <c r="I147" s="139"/>
      <c r="J147" s="140">
        <f>ROUND(I147*H147,0)</f>
        <v>0</v>
      </c>
      <c r="K147" s="136" t="s">
        <v>1</v>
      </c>
      <c r="L147" s="32"/>
      <c r="M147" s="141" t="s">
        <v>1</v>
      </c>
      <c r="N147" s="142" t="s">
        <v>42</v>
      </c>
      <c r="P147" s="143">
        <f>O147*H147</f>
        <v>0</v>
      </c>
      <c r="Q147" s="143">
        <v>0</v>
      </c>
      <c r="R147" s="143">
        <f>Q147*H147</f>
        <v>0</v>
      </c>
      <c r="S147" s="143">
        <v>0</v>
      </c>
      <c r="T147" s="144">
        <f>S147*H147</f>
        <v>0</v>
      </c>
      <c r="AR147" s="145" t="s">
        <v>252</v>
      </c>
      <c r="AT147" s="145" t="s">
        <v>174</v>
      </c>
      <c r="AU147" s="145" t="s">
        <v>85</v>
      </c>
      <c r="AY147" s="17" t="s">
        <v>172</v>
      </c>
      <c r="BE147" s="146">
        <f>IF(N147="základní",J147,0)</f>
        <v>0</v>
      </c>
      <c r="BF147" s="146">
        <f>IF(N147="snížená",J147,0)</f>
        <v>0</v>
      </c>
      <c r="BG147" s="146">
        <f>IF(N147="zákl. přenesená",J147,0)</f>
        <v>0</v>
      </c>
      <c r="BH147" s="146">
        <f>IF(N147="sníž. přenesená",J147,0)</f>
        <v>0</v>
      </c>
      <c r="BI147" s="146">
        <f>IF(N147="nulová",J147,0)</f>
        <v>0</v>
      </c>
      <c r="BJ147" s="17" t="s">
        <v>8</v>
      </c>
      <c r="BK147" s="146">
        <f>ROUND(I147*H147,0)</f>
        <v>0</v>
      </c>
      <c r="BL147" s="17" t="s">
        <v>252</v>
      </c>
      <c r="BM147" s="145" t="s">
        <v>222</v>
      </c>
    </row>
    <row r="148" spans="2:65" s="12" customFormat="1">
      <c r="B148" s="147"/>
      <c r="D148" s="148" t="s">
        <v>180</v>
      </c>
      <c r="E148" s="149" t="s">
        <v>1</v>
      </c>
      <c r="F148" s="150" t="s">
        <v>731</v>
      </c>
      <c r="H148" s="151">
        <v>4.7</v>
      </c>
      <c r="I148" s="152"/>
      <c r="L148" s="147"/>
      <c r="M148" s="153"/>
      <c r="T148" s="154"/>
      <c r="AT148" s="149" t="s">
        <v>180</v>
      </c>
      <c r="AU148" s="149" t="s">
        <v>85</v>
      </c>
      <c r="AV148" s="12" t="s">
        <v>85</v>
      </c>
      <c r="AW148" s="12" t="s">
        <v>33</v>
      </c>
      <c r="AX148" s="12" t="s">
        <v>77</v>
      </c>
      <c r="AY148" s="149" t="s">
        <v>172</v>
      </c>
    </row>
    <row r="149" spans="2:65" s="14" customFormat="1">
      <c r="B149" s="172"/>
      <c r="D149" s="148" t="s">
        <v>180</v>
      </c>
      <c r="E149" s="173" t="s">
        <v>1</v>
      </c>
      <c r="F149" s="174" t="s">
        <v>644</v>
      </c>
      <c r="H149" s="175">
        <v>4.7</v>
      </c>
      <c r="I149" s="176"/>
      <c r="L149" s="172"/>
      <c r="M149" s="177"/>
      <c r="T149" s="178"/>
      <c r="AT149" s="173" t="s">
        <v>180</v>
      </c>
      <c r="AU149" s="173" t="s">
        <v>85</v>
      </c>
      <c r="AV149" s="14" t="s">
        <v>91</v>
      </c>
      <c r="AW149" s="14" t="s">
        <v>33</v>
      </c>
      <c r="AX149" s="14" t="s">
        <v>8</v>
      </c>
      <c r="AY149" s="173" t="s">
        <v>172</v>
      </c>
    </row>
    <row r="150" spans="2:65" s="1" customFormat="1" ht="49.15" customHeight="1">
      <c r="B150" s="133"/>
      <c r="C150" s="134" t="s">
        <v>97</v>
      </c>
      <c r="D150" s="134" t="s">
        <v>174</v>
      </c>
      <c r="E150" s="135" t="s">
        <v>732</v>
      </c>
      <c r="F150" s="136" t="s">
        <v>733</v>
      </c>
      <c r="G150" s="137" t="s">
        <v>306</v>
      </c>
      <c r="H150" s="138">
        <v>2E-3</v>
      </c>
      <c r="I150" s="139"/>
      <c r="J150" s="140">
        <f>ROUND(I150*H150,0)</f>
        <v>0</v>
      </c>
      <c r="K150" s="136" t="s">
        <v>1</v>
      </c>
      <c r="L150" s="32"/>
      <c r="M150" s="141" t="s">
        <v>1</v>
      </c>
      <c r="N150" s="142" t="s">
        <v>42</v>
      </c>
      <c r="P150" s="143">
        <f>O150*H150</f>
        <v>0</v>
      </c>
      <c r="Q150" s="143">
        <v>0</v>
      </c>
      <c r="R150" s="143">
        <f>Q150*H150</f>
        <v>0</v>
      </c>
      <c r="S150" s="143">
        <v>0</v>
      </c>
      <c r="T150" s="144">
        <f>S150*H150</f>
        <v>0</v>
      </c>
      <c r="AR150" s="145" t="s">
        <v>252</v>
      </c>
      <c r="AT150" s="145" t="s">
        <v>174</v>
      </c>
      <c r="AU150" s="145" t="s">
        <v>85</v>
      </c>
      <c r="AY150" s="17" t="s">
        <v>172</v>
      </c>
      <c r="BE150" s="146">
        <f>IF(N150="základní",J150,0)</f>
        <v>0</v>
      </c>
      <c r="BF150" s="146">
        <f>IF(N150="snížená",J150,0)</f>
        <v>0</v>
      </c>
      <c r="BG150" s="146">
        <f>IF(N150="zákl. přenesená",J150,0)</f>
        <v>0</v>
      </c>
      <c r="BH150" s="146">
        <f>IF(N150="sníž. přenesená",J150,0)</f>
        <v>0</v>
      </c>
      <c r="BI150" s="146">
        <f>IF(N150="nulová",J150,0)</f>
        <v>0</v>
      </c>
      <c r="BJ150" s="17" t="s">
        <v>8</v>
      </c>
      <c r="BK150" s="146">
        <f>ROUND(I150*H150,0)</f>
        <v>0</v>
      </c>
      <c r="BL150" s="17" t="s">
        <v>252</v>
      </c>
      <c r="BM150" s="145" t="s">
        <v>9</v>
      </c>
    </row>
    <row r="151" spans="2:65" s="11" customFormat="1" ht="22.9" customHeight="1">
      <c r="B151" s="121"/>
      <c r="D151" s="122" t="s">
        <v>76</v>
      </c>
      <c r="E151" s="131" t="s">
        <v>734</v>
      </c>
      <c r="F151" s="131" t="s">
        <v>735</v>
      </c>
      <c r="I151" s="124"/>
      <c r="J151" s="132">
        <f>BK151</f>
        <v>0</v>
      </c>
      <c r="L151" s="121"/>
      <c r="M151" s="126"/>
      <c r="P151" s="127">
        <f>SUM(P152:P162)</f>
        <v>0</v>
      </c>
      <c r="R151" s="127">
        <f>SUM(R152:R162)</f>
        <v>0</v>
      </c>
      <c r="T151" s="128">
        <f>SUM(T152:T162)</f>
        <v>0</v>
      </c>
      <c r="AR151" s="122" t="s">
        <v>85</v>
      </c>
      <c r="AT151" s="129" t="s">
        <v>76</v>
      </c>
      <c r="AU151" s="129" t="s">
        <v>8</v>
      </c>
      <c r="AY151" s="122" t="s">
        <v>172</v>
      </c>
      <c r="BK151" s="130">
        <f>SUM(BK152:BK162)</f>
        <v>0</v>
      </c>
    </row>
    <row r="152" spans="2:65" s="1" customFormat="1" ht="37.9" customHeight="1">
      <c r="B152" s="133"/>
      <c r="C152" s="134" t="s">
        <v>100</v>
      </c>
      <c r="D152" s="134" t="s">
        <v>174</v>
      </c>
      <c r="E152" s="135" t="s">
        <v>736</v>
      </c>
      <c r="F152" s="136" t="s">
        <v>737</v>
      </c>
      <c r="G152" s="137" t="s">
        <v>202</v>
      </c>
      <c r="H152" s="138">
        <v>11.4</v>
      </c>
      <c r="I152" s="139"/>
      <c r="J152" s="140">
        <f>ROUND(I152*H152,0)</f>
        <v>0</v>
      </c>
      <c r="K152" s="136" t="s">
        <v>1</v>
      </c>
      <c r="L152" s="32"/>
      <c r="M152" s="141" t="s">
        <v>1</v>
      </c>
      <c r="N152" s="142" t="s">
        <v>42</v>
      </c>
      <c r="P152" s="143">
        <f>O152*H152</f>
        <v>0</v>
      </c>
      <c r="Q152" s="143">
        <v>0</v>
      </c>
      <c r="R152" s="143">
        <f>Q152*H152</f>
        <v>0</v>
      </c>
      <c r="S152" s="143">
        <v>0</v>
      </c>
      <c r="T152" s="144">
        <f>S152*H152</f>
        <v>0</v>
      </c>
      <c r="AR152" s="145" t="s">
        <v>252</v>
      </c>
      <c r="AT152" s="145" t="s">
        <v>174</v>
      </c>
      <c r="AU152" s="145" t="s">
        <v>85</v>
      </c>
      <c r="AY152" s="17" t="s">
        <v>172</v>
      </c>
      <c r="BE152" s="146">
        <f>IF(N152="základní",J152,0)</f>
        <v>0</v>
      </c>
      <c r="BF152" s="146">
        <f>IF(N152="snížená",J152,0)</f>
        <v>0</v>
      </c>
      <c r="BG152" s="146">
        <f>IF(N152="zákl. přenesená",J152,0)</f>
        <v>0</v>
      </c>
      <c r="BH152" s="146">
        <f>IF(N152="sníž. přenesená",J152,0)</f>
        <v>0</v>
      </c>
      <c r="BI152" s="146">
        <f>IF(N152="nulová",J152,0)</f>
        <v>0</v>
      </c>
      <c r="BJ152" s="17" t="s">
        <v>8</v>
      </c>
      <c r="BK152" s="146">
        <f>ROUND(I152*H152,0)</f>
        <v>0</v>
      </c>
      <c r="BL152" s="17" t="s">
        <v>252</v>
      </c>
      <c r="BM152" s="145" t="s">
        <v>241</v>
      </c>
    </row>
    <row r="153" spans="2:65" s="12" customFormat="1">
      <c r="B153" s="147"/>
      <c r="D153" s="148" t="s">
        <v>180</v>
      </c>
      <c r="E153" s="149" t="s">
        <v>1</v>
      </c>
      <c r="F153" s="150" t="s">
        <v>738</v>
      </c>
      <c r="H153" s="151">
        <v>5.7</v>
      </c>
      <c r="I153" s="152"/>
      <c r="L153" s="147"/>
      <c r="M153" s="153"/>
      <c r="T153" s="154"/>
      <c r="AT153" s="149" t="s">
        <v>180</v>
      </c>
      <c r="AU153" s="149" t="s">
        <v>85</v>
      </c>
      <c r="AV153" s="12" t="s">
        <v>85</v>
      </c>
      <c r="AW153" s="12" t="s">
        <v>33</v>
      </c>
      <c r="AX153" s="12" t="s">
        <v>77</v>
      </c>
      <c r="AY153" s="149" t="s">
        <v>172</v>
      </c>
    </row>
    <row r="154" spans="2:65" s="12" customFormat="1">
      <c r="B154" s="147"/>
      <c r="D154" s="148" t="s">
        <v>180</v>
      </c>
      <c r="E154" s="149" t="s">
        <v>1</v>
      </c>
      <c r="F154" s="150" t="s">
        <v>739</v>
      </c>
      <c r="H154" s="151">
        <v>5.7</v>
      </c>
      <c r="I154" s="152"/>
      <c r="L154" s="147"/>
      <c r="M154" s="153"/>
      <c r="T154" s="154"/>
      <c r="AT154" s="149" t="s">
        <v>180</v>
      </c>
      <c r="AU154" s="149" t="s">
        <v>85</v>
      </c>
      <c r="AV154" s="12" t="s">
        <v>85</v>
      </c>
      <c r="AW154" s="12" t="s">
        <v>33</v>
      </c>
      <c r="AX154" s="12" t="s">
        <v>77</v>
      </c>
      <c r="AY154" s="149" t="s">
        <v>172</v>
      </c>
    </row>
    <row r="155" spans="2:65" s="14" customFormat="1">
      <c r="B155" s="172"/>
      <c r="D155" s="148" t="s">
        <v>180</v>
      </c>
      <c r="E155" s="173" t="s">
        <v>1</v>
      </c>
      <c r="F155" s="174" t="s">
        <v>740</v>
      </c>
      <c r="H155" s="175">
        <v>11.4</v>
      </c>
      <c r="I155" s="176"/>
      <c r="L155" s="172"/>
      <c r="M155" s="177"/>
      <c r="T155" s="178"/>
      <c r="AT155" s="173" t="s">
        <v>180</v>
      </c>
      <c r="AU155" s="173" t="s">
        <v>85</v>
      </c>
      <c r="AV155" s="14" t="s">
        <v>91</v>
      </c>
      <c r="AW155" s="14" t="s">
        <v>33</v>
      </c>
      <c r="AX155" s="14" t="s">
        <v>8</v>
      </c>
      <c r="AY155" s="173" t="s">
        <v>172</v>
      </c>
    </row>
    <row r="156" spans="2:65" s="1" customFormat="1" ht="49.15" customHeight="1">
      <c r="B156" s="133"/>
      <c r="C156" s="134" t="s">
        <v>103</v>
      </c>
      <c r="D156" s="134" t="s">
        <v>174</v>
      </c>
      <c r="E156" s="135" t="s">
        <v>741</v>
      </c>
      <c r="F156" s="136" t="s">
        <v>742</v>
      </c>
      <c r="G156" s="137" t="s">
        <v>202</v>
      </c>
      <c r="H156" s="138">
        <v>5.7</v>
      </c>
      <c r="I156" s="139"/>
      <c r="J156" s="140">
        <f>ROUND(I156*H156,0)</f>
        <v>0</v>
      </c>
      <c r="K156" s="136" t="s">
        <v>1</v>
      </c>
      <c r="L156" s="32"/>
      <c r="M156" s="141" t="s">
        <v>1</v>
      </c>
      <c r="N156" s="142" t="s">
        <v>42</v>
      </c>
      <c r="P156" s="143">
        <f>O156*H156</f>
        <v>0</v>
      </c>
      <c r="Q156" s="143">
        <v>0</v>
      </c>
      <c r="R156" s="143">
        <f>Q156*H156</f>
        <v>0</v>
      </c>
      <c r="S156" s="143">
        <v>0</v>
      </c>
      <c r="T156" s="144">
        <f>S156*H156</f>
        <v>0</v>
      </c>
      <c r="AR156" s="145" t="s">
        <v>252</v>
      </c>
      <c r="AT156" s="145" t="s">
        <v>174</v>
      </c>
      <c r="AU156" s="145" t="s">
        <v>85</v>
      </c>
      <c r="AY156" s="17" t="s">
        <v>172</v>
      </c>
      <c r="BE156" s="146">
        <f>IF(N156="základní",J156,0)</f>
        <v>0</v>
      </c>
      <c r="BF156" s="146">
        <f>IF(N156="snížená",J156,0)</f>
        <v>0</v>
      </c>
      <c r="BG156" s="146">
        <f>IF(N156="zákl. přenesená",J156,0)</f>
        <v>0</v>
      </c>
      <c r="BH156" s="146">
        <f>IF(N156="sníž. přenesená",J156,0)</f>
        <v>0</v>
      </c>
      <c r="BI156" s="146">
        <f>IF(N156="nulová",J156,0)</f>
        <v>0</v>
      </c>
      <c r="BJ156" s="17" t="s">
        <v>8</v>
      </c>
      <c r="BK156" s="146">
        <f>ROUND(I156*H156,0)</f>
        <v>0</v>
      </c>
      <c r="BL156" s="17" t="s">
        <v>252</v>
      </c>
      <c r="BM156" s="145" t="s">
        <v>252</v>
      </c>
    </row>
    <row r="157" spans="2:65" s="12" customFormat="1">
      <c r="B157" s="147"/>
      <c r="D157" s="148" t="s">
        <v>180</v>
      </c>
      <c r="E157" s="149" t="s">
        <v>1</v>
      </c>
      <c r="F157" s="150" t="s">
        <v>743</v>
      </c>
      <c r="H157" s="151">
        <v>5.7</v>
      </c>
      <c r="I157" s="152"/>
      <c r="L157" s="147"/>
      <c r="M157" s="153"/>
      <c r="T157" s="154"/>
      <c r="AT157" s="149" t="s">
        <v>180</v>
      </c>
      <c r="AU157" s="149" t="s">
        <v>85</v>
      </c>
      <c r="AV157" s="12" t="s">
        <v>85</v>
      </c>
      <c r="AW157" s="12" t="s">
        <v>33</v>
      </c>
      <c r="AX157" s="12" t="s">
        <v>77</v>
      </c>
      <c r="AY157" s="149" t="s">
        <v>172</v>
      </c>
    </row>
    <row r="158" spans="2:65" s="14" customFormat="1">
      <c r="B158" s="172"/>
      <c r="D158" s="148" t="s">
        <v>180</v>
      </c>
      <c r="E158" s="173" t="s">
        <v>1</v>
      </c>
      <c r="F158" s="174" t="s">
        <v>644</v>
      </c>
      <c r="H158" s="175">
        <v>5.7</v>
      </c>
      <c r="I158" s="176"/>
      <c r="L158" s="172"/>
      <c r="M158" s="177"/>
      <c r="T158" s="178"/>
      <c r="AT158" s="173" t="s">
        <v>180</v>
      </c>
      <c r="AU158" s="173" t="s">
        <v>85</v>
      </c>
      <c r="AV158" s="14" t="s">
        <v>91</v>
      </c>
      <c r="AW158" s="14" t="s">
        <v>33</v>
      </c>
      <c r="AX158" s="14" t="s">
        <v>8</v>
      </c>
      <c r="AY158" s="173" t="s">
        <v>172</v>
      </c>
    </row>
    <row r="159" spans="2:65" s="1" customFormat="1" ht="55.5" customHeight="1">
      <c r="B159" s="133"/>
      <c r="C159" s="134" t="s">
        <v>106</v>
      </c>
      <c r="D159" s="134" t="s">
        <v>174</v>
      </c>
      <c r="E159" s="135" t="s">
        <v>744</v>
      </c>
      <c r="F159" s="136" t="s">
        <v>745</v>
      </c>
      <c r="G159" s="137" t="s">
        <v>202</v>
      </c>
      <c r="H159" s="138">
        <v>5.7</v>
      </c>
      <c r="I159" s="139"/>
      <c r="J159" s="140">
        <f>ROUND(I159*H159,0)</f>
        <v>0</v>
      </c>
      <c r="K159" s="136" t="s">
        <v>1</v>
      </c>
      <c r="L159" s="32"/>
      <c r="M159" s="141" t="s">
        <v>1</v>
      </c>
      <c r="N159" s="142" t="s">
        <v>42</v>
      </c>
      <c r="P159" s="143">
        <f>O159*H159</f>
        <v>0</v>
      </c>
      <c r="Q159" s="143">
        <v>0</v>
      </c>
      <c r="R159" s="143">
        <f>Q159*H159</f>
        <v>0</v>
      </c>
      <c r="S159" s="143">
        <v>0</v>
      </c>
      <c r="T159" s="144">
        <f>S159*H159</f>
        <v>0</v>
      </c>
      <c r="AR159" s="145" t="s">
        <v>252</v>
      </c>
      <c r="AT159" s="145" t="s">
        <v>174</v>
      </c>
      <c r="AU159" s="145" t="s">
        <v>85</v>
      </c>
      <c r="AY159" s="17" t="s">
        <v>172</v>
      </c>
      <c r="BE159" s="146">
        <f>IF(N159="základní",J159,0)</f>
        <v>0</v>
      </c>
      <c r="BF159" s="146">
        <f>IF(N159="snížená",J159,0)</f>
        <v>0</v>
      </c>
      <c r="BG159" s="146">
        <f>IF(N159="zákl. přenesená",J159,0)</f>
        <v>0</v>
      </c>
      <c r="BH159" s="146">
        <f>IF(N159="sníž. přenesená",J159,0)</f>
        <v>0</v>
      </c>
      <c r="BI159" s="146">
        <f>IF(N159="nulová",J159,0)</f>
        <v>0</v>
      </c>
      <c r="BJ159" s="17" t="s">
        <v>8</v>
      </c>
      <c r="BK159" s="146">
        <f>ROUND(I159*H159,0)</f>
        <v>0</v>
      </c>
      <c r="BL159" s="17" t="s">
        <v>252</v>
      </c>
      <c r="BM159" s="145" t="s">
        <v>263</v>
      </c>
    </row>
    <row r="160" spans="2:65" s="12" customFormat="1">
      <c r="B160" s="147"/>
      <c r="D160" s="148" t="s">
        <v>180</v>
      </c>
      <c r="E160" s="149" t="s">
        <v>1</v>
      </c>
      <c r="F160" s="150" t="s">
        <v>746</v>
      </c>
      <c r="H160" s="151">
        <v>5.7</v>
      </c>
      <c r="I160" s="152"/>
      <c r="L160" s="147"/>
      <c r="M160" s="153"/>
      <c r="T160" s="154"/>
      <c r="AT160" s="149" t="s">
        <v>180</v>
      </c>
      <c r="AU160" s="149" t="s">
        <v>85</v>
      </c>
      <c r="AV160" s="12" t="s">
        <v>85</v>
      </c>
      <c r="AW160" s="12" t="s">
        <v>33</v>
      </c>
      <c r="AX160" s="12" t="s">
        <v>77</v>
      </c>
      <c r="AY160" s="149" t="s">
        <v>172</v>
      </c>
    </row>
    <row r="161" spans="2:65" s="14" customFormat="1">
      <c r="B161" s="172"/>
      <c r="D161" s="148" t="s">
        <v>180</v>
      </c>
      <c r="E161" s="173" t="s">
        <v>1</v>
      </c>
      <c r="F161" s="174" t="s">
        <v>644</v>
      </c>
      <c r="H161" s="175">
        <v>5.7</v>
      </c>
      <c r="I161" s="176"/>
      <c r="L161" s="172"/>
      <c r="M161" s="177"/>
      <c r="T161" s="178"/>
      <c r="AT161" s="173" t="s">
        <v>180</v>
      </c>
      <c r="AU161" s="173" t="s">
        <v>85</v>
      </c>
      <c r="AV161" s="14" t="s">
        <v>91</v>
      </c>
      <c r="AW161" s="14" t="s">
        <v>33</v>
      </c>
      <c r="AX161" s="14" t="s">
        <v>8</v>
      </c>
      <c r="AY161" s="173" t="s">
        <v>172</v>
      </c>
    </row>
    <row r="162" spans="2:65" s="1" customFormat="1" ht="49.15" customHeight="1">
      <c r="B162" s="133"/>
      <c r="C162" s="134" t="s">
        <v>222</v>
      </c>
      <c r="D162" s="134" t="s">
        <v>174</v>
      </c>
      <c r="E162" s="135" t="s">
        <v>747</v>
      </c>
      <c r="F162" s="136" t="s">
        <v>748</v>
      </c>
      <c r="G162" s="137" t="s">
        <v>306</v>
      </c>
      <c r="H162" s="138">
        <v>6.0000000000000001E-3</v>
      </c>
      <c r="I162" s="139"/>
      <c r="J162" s="140">
        <f>ROUND(I162*H162,0)</f>
        <v>0</v>
      </c>
      <c r="K162" s="136" t="s">
        <v>1</v>
      </c>
      <c r="L162" s="32"/>
      <c r="M162" s="141" t="s">
        <v>1</v>
      </c>
      <c r="N162" s="142" t="s">
        <v>42</v>
      </c>
      <c r="P162" s="143">
        <f>O162*H162</f>
        <v>0</v>
      </c>
      <c r="Q162" s="143">
        <v>0</v>
      </c>
      <c r="R162" s="143">
        <f>Q162*H162</f>
        <v>0</v>
      </c>
      <c r="S162" s="143">
        <v>0</v>
      </c>
      <c r="T162" s="144">
        <f>S162*H162</f>
        <v>0</v>
      </c>
      <c r="AR162" s="145" t="s">
        <v>252</v>
      </c>
      <c r="AT162" s="145" t="s">
        <v>174</v>
      </c>
      <c r="AU162" s="145" t="s">
        <v>85</v>
      </c>
      <c r="AY162" s="17" t="s">
        <v>172</v>
      </c>
      <c r="BE162" s="146">
        <f>IF(N162="základní",J162,0)</f>
        <v>0</v>
      </c>
      <c r="BF162" s="146">
        <f>IF(N162="snížená",J162,0)</f>
        <v>0</v>
      </c>
      <c r="BG162" s="146">
        <f>IF(N162="zákl. přenesená",J162,0)</f>
        <v>0</v>
      </c>
      <c r="BH162" s="146">
        <f>IF(N162="sníž. přenesená",J162,0)</f>
        <v>0</v>
      </c>
      <c r="BI162" s="146">
        <f>IF(N162="nulová",J162,0)</f>
        <v>0</v>
      </c>
      <c r="BJ162" s="17" t="s">
        <v>8</v>
      </c>
      <c r="BK162" s="146">
        <f>ROUND(I162*H162,0)</f>
        <v>0</v>
      </c>
      <c r="BL162" s="17" t="s">
        <v>252</v>
      </c>
      <c r="BM162" s="145" t="s">
        <v>273</v>
      </c>
    </row>
    <row r="163" spans="2:65" s="11" customFormat="1" ht="22.9" customHeight="1">
      <c r="B163" s="121"/>
      <c r="D163" s="122" t="s">
        <v>76</v>
      </c>
      <c r="E163" s="131" t="s">
        <v>749</v>
      </c>
      <c r="F163" s="131" t="s">
        <v>750</v>
      </c>
      <c r="I163" s="124"/>
      <c r="J163" s="132">
        <f>BK163</f>
        <v>0</v>
      </c>
      <c r="L163" s="121"/>
      <c r="M163" s="126"/>
      <c r="P163" s="127">
        <f>SUM(P164:P197)</f>
        <v>0</v>
      </c>
      <c r="R163" s="127">
        <f>SUM(R164:R197)</f>
        <v>0</v>
      </c>
      <c r="T163" s="128">
        <f>SUM(T164:T197)</f>
        <v>0</v>
      </c>
      <c r="AR163" s="122" t="s">
        <v>85</v>
      </c>
      <c r="AT163" s="129" t="s">
        <v>76</v>
      </c>
      <c r="AU163" s="129" t="s">
        <v>8</v>
      </c>
      <c r="AY163" s="122" t="s">
        <v>172</v>
      </c>
      <c r="BK163" s="130">
        <f>SUM(BK164:BK197)</f>
        <v>0</v>
      </c>
    </row>
    <row r="164" spans="2:65" s="1" customFormat="1" ht="21.75" customHeight="1">
      <c r="B164" s="133"/>
      <c r="C164" s="134" t="s">
        <v>226</v>
      </c>
      <c r="D164" s="134" t="s">
        <v>174</v>
      </c>
      <c r="E164" s="135" t="s">
        <v>751</v>
      </c>
      <c r="F164" s="136" t="s">
        <v>752</v>
      </c>
      <c r="G164" s="137" t="s">
        <v>753</v>
      </c>
      <c r="H164" s="138">
        <v>2</v>
      </c>
      <c r="I164" s="139"/>
      <c r="J164" s="140">
        <f>ROUND(I164*H164,0)</f>
        <v>0</v>
      </c>
      <c r="K164" s="136" t="s">
        <v>1</v>
      </c>
      <c r="L164" s="32"/>
      <c r="M164" s="141" t="s">
        <v>1</v>
      </c>
      <c r="N164" s="142" t="s">
        <v>42</v>
      </c>
      <c r="P164" s="143">
        <f>O164*H164</f>
        <v>0</v>
      </c>
      <c r="Q164" s="143">
        <v>0</v>
      </c>
      <c r="R164" s="143">
        <f>Q164*H164</f>
        <v>0</v>
      </c>
      <c r="S164" s="143">
        <v>0</v>
      </c>
      <c r="T164" s="144">
        <f>S164*H164</f>
        <v>0</v>
      </c>
      <c r="AR164" s="145" t="s">
        <v>252</v>
      </c>
      <c r="AT164" s="145" t="s">
        <v>174</v>
      </c>
      <c r="AU164" s="145" t="s">
        <v>85</v>
      </c>
      <c r="AY164" s="17" t="s">
        <v>172</v>
      </c>
      <c r="BE164" s="146">
        <f>IF(N164="základní",J164,0)</f>
        <v>0</v>
      </c>
      <c r="BF164" s="146">
        <f>IF(N164="snížená",J164,0)</f>
        <v>0</v>
      </c>
      <c r="BG164" s="146">
        <f>IF(N164="zákl. přenesená",J164,0)</f>
        <v>0</v>
      </c>
      <c r="BH164" s="146">
        <f>IF(N164="sníž. přenesená",J164,0)</f>
        <v>0</v>
      </c>
      <c r="BI164" s="146">
        <f>IF(N164="nulová",J164,0)</f>
        <v>0</v>
      </c>
      <c r="BJ164" s="17" t="s">
        <v>8</v>
      </c>
      <c r="BK164" s="146">
        <f>ROUND(I164*H164,0)</f>
        <v>0</v>
      </c>
      <c r="BL164" s="17" t="s">
        <v>252</v>
      </c>
      <c r="BM164" s="145" t="s">
        <v>283</v>
      </c>
    </row>
    <row r="165" spans="2:65" s="12" customFormat="1">
      <c r="B165" s="147"/>
      <c r="D165" s="148" t="s">
        <v>180</v>
      </c>
      <c r="E165" s="149" t="s">
        <v>1</v>
      </c>
      <c r="F165" s="150" t="s">
        <v>754</v>
      </c>
      <c r="H165" s="151">
        <v>2</v>
      </c>
      <c r="I165" s="152"/>
      <c r="L165" s="147"/>
      <c r="M165" s="153"/>
      <c r="T165" s="154"/>
      <c r="AT165" s="149" t="s">
        <v>180</v>
      </c>
      <c r="AU165" s="149" t="s">
        <v>85</v>
      </c>
      <c r="AV165" s="12" t="s">
        <v>85</v>
      </c>
      <c r="AW165" s="12" t="s">
        <v>33</v>
      </c>
      <c r="AX165" s="12" t="s">
        <v>77</v>
      </c>
      <c r="AY165" s="149" t="s">
        <v>172</v>
      </c>
    </row>
    <row r="166" spans="2:65" s="14" customFormat="1">
      <c r="B166" s="172"/>
      <c r="D166" s="148" t="s">
        <v>180</v>
      </c>
      <c r="E166" s="173" t="s">
        <v>1</v>
      </c>
      <c r="F166" s="174" t="s">
        <v>644</v>
      </c>
      <c r="H166" s="175">
        <v>2</v>
      </c>
      <c r="I166" s="176"/>
      <c r="L166" s="172"/>
      <c r="M166" s="177"/>
      <c r="T166" s="178"/>
      <c r="AT166" s="173" t="s">
        <v>180</v>
      </c>
      <c r="AU166" s="173" t="s">
        <v>85</v>
      </c>
      <c r="AV166" s="14" t="s">
        <v>91</v>
      </c>
      <c r="AW166" s="14" t="s">
        <v>33</v>
      </c>
      <c r="AX166" s="14" t="s">
        <v>8</v>
      </c>
      <c r="AY166" s="173" t="s">
        <v>172</v>
      </c>
    </row>
    <row r="167" spans="2:65" s="1" customFormat="1" ht="37.9" customHeight="1">
      <c r="B167" s="133"/>
      <c r="C167" s="134" t="s">
        <v>9</v>
      </c>
      <c r="D167" s="134" t="s">
        <v>174</v>
      </c>
      <c r="E167" s="135" t="s">
        <v>755</v>
      </c>
      <c r="F167" s="136" t="s">
        <v>756</v>
      </c>
      <c r="G167" s="137" t="s">
        <v>753</v>
      </c>
      <c r="H167" s="138">
        <v>2</v>
      </c>
      <c r="I167" s="139"/>
      <c r="J167" s="140">
        <f>ROUND(I167*H167,0)</f>
        <v>0</v>
      </c>
      <c r="K167" s="136" t="s">
        <v>1</v>
      </c>
      <c r="L167" s="32"/>
      <c r="M167" s="141" t="s">
        <v>1</v>
      </c>
      <c r="N167" s="142" t="s">
        <v>42</v>
      </c>
      <c r="P167" s="143">
        <f>O167*H167</f>
        <v>0</v>
      </c>
      <c r="Q167" s="143">
        <v>0</v>
      </c>
      <c r="R167" s="143">
        <f>Q167*H167</f>
        <v>0</v>
      </c>
      <c r="S167" s="143">
        <v>0</v>
      </c>
      <c r="T167" s="144">
        <f>S167*H167</f>
        <v>0</v>
      </c>
      <c r="AR167" s="145" t="s">
        <v>252</v>
      </c>
      <c r="AT167" s="145" t="s">
        <v>174</v>
      </c>
      <c r="AU167" s="145" t="s">
        <v>85</v>
      </c>
      <c r="AY167" s="17" t="s">
        <v>172</v>
      </c>
      <c r="BE167" s="146">
        <f>IF(N167="základní",J167,0)</f>
        <v>0</v>
      </c>
      <c r="BF167" s="146">
        <f>IF(N167="snížená",J167,0)</f>
        <v>0</v>
      </c>
      <c r="BG167" s="146">
        <f>IF(N167="zákl. přenesená",J167,0)</f>
        <v>0</v>
      </c>
      <c r="BH167" s="146">
        <f>IF(N167="sníž. přenesená",J167,0)</f>
        <v>0</v>
      </c>
      <c r="BI167" s="146">
        <f>IF(N167="nulová",J167,0)</f>
        <v>0</v>
      </c>
      <c r="BJ167" s="17" t="s">
        <v>8</v>
      </c>
      <c r="BK167" s="146">
        <f>ROUND(I167*H167,0)</f>
        <v>0</v>
      </c>
      <c r="BL167" s="17" t="s">
        <v>252</v>
      </c>
      <c r="BM167" s="145" t="s">
        <v>293</v>
      </c>
    </row>
    <row r="168" spans="2:65" s="12" customFormat="1">
      <c r="B168" s="147"/>
      <c r="D168" s="148" t="s">
        <v>180</v>
      </c>
      <c r="E168" s="149" t="s">
        <v>1</v>
      </c>
      <c r="F168" s="150" t="s">
        <v>757</v>
      </c>
      <c r="H168" s="151">
        <v>2</v>
      </c>
      <c r="I168" s="152"/>
      <c r="L168" s="147"/>
      <c r="M168" s="153"/>
      <c r="T168" s="154"/>
      <c r="AT168" s="149" t="s">
        <v>180</v>
      </c>
      <c r="AU168" s="149" t="s">
        <v>85</v>
      </c>
      <c r="AV168" s="12" t="s">
        <v>85</v>
      </c>
      <c r="AW168" s="12" t="s">
        <v>33</v>
      </c>
      <c r="AX168" s="12" t="s">
        <v>77</v>
      </c>
      <c r="AY168" s="149" t="s">
        <v>172</v>
      </c>
    </row>
    <row r="169" spans="2:65" s="14" customFormat="1">
      <c r="B169" s="172"/>
      <c r="D169" s="148" t="s">
        <v>180</v>
      </c>
      <c r="E169" s="173" t="s">
        <v>1</v>
      </c>
      <c r="F169" s="174" t="s">
        <v>644</v>
      </c>
      <c r="H169" s="175">
        <v>2</v>
      </c>
      <c r="I169" s="176"/>
      <c r="L169" s="172"/>
      <c r="M169" s="177"/>
      <c r="T169" s="178"/>
      <c r="AT169" s="173" t="s">
        <v>180</v>
      </c>
      <c r="AU169" s="173" t="s">
        <v>85</v>
      </c>
      <c r="AV169" s="14" t="s">
        <v>91</v>
      </c>
      <c r="AW169" s="14" t="s">
        <v>33</v>
      </c>
      <c r="AX169" s="14" t="s">
        <v>8</v>
      </c>
      <c r="AY169" s="173" t="s">
        <v>172</v>
      </c>
    </row>
    <row r="170" spans="2:65" s="1" customFormat="1" ht="24.2" customHeight="1">
      <c r="B170" s="133"/>
      <c r="C170" s="134" t="s">
        <v>236</v>
      </c>
      <c r="D170" s="134" t="s">
        <v>174</v>
      </c>
      <c r="E170" s="135" t="s">
        <v>758</v>
      </c>
      <c r="F170" s="136" t="s">
        <v>759</v>
      </c>
      <c r="G170" s="137" t="s">
        <v>753</v>
      </c>
      <c r="H170" s="138">
        <v>1</v>
      </c>
      <c r="I170" s="139"/>
      <c r="J170" s="140">
        <f>ROUND(I170*H170,0)</f>
        <v>0</v>
      </c>
      <c r="K170" s="136" t="s">
        <v>1</v>
      </c>
      <c r="L170" s="32"/>
      <c r="M170" s="141" t="s">
        <v>1</v>
      </c>
      <c r="N170" s="142" t="s">
        <v>42</v>
      </c>
      <c r="P170" s="143">
        <f>O170*H170</f>
        <v>0</v>
      </c>
      <c r="Q170" s="143">
        <v>0</v>
      </c>
      <c r="R170" s="143">
        <f>Q170*H170</f>
        <v>0</v>
      </c>
      <c r="S170" s="143">
        <v>0</v>
      </c>
      <c r="T170" s="144">
        <f>S170*H170</f>
        <v>0</v>
      </c>
      <c r="AR170" s="145" t="s">
        <v>252</v>
      </c>
      <c r="AT170" s="145" t="s">
        <v>174</v>
      </c>
      <c r="AU170" s="145" t="s">
        <v>85</v>
      </c>
      <c r="AY170" s="17" t="s">
        <v>172</v>
      </c>
      <c r="BE170" s="146">
        <f>IF(N170="základní",J170,0)</f>
        <v>0</v>
      </c>
      <c r="BF170" s="146">
        <f>IF(N170="snížená",J170,0)</f>
        <v>0</v>
      </c>
      <c r="BG170" s="146">
        <f>IF(N170="zákl. přenesená",J170,0)</f>
        <v>0</v>
      </c>
      <c r="BH170" s="146">
        <f>IF(N170="sníž. přenesená",J170,0)</f>
        <v>0</v>
      </c>
      <c r="BI170" s="146">
        <f>IF(N170="nulová",J170,0)</f>
        <v>0</v>
      </c>
      <c r="BJ170" s="17" t="s">
        <v>8</v>
      </c>
      <c r="BK170" s="146">
        <f>ROUND(I170*H170,0)</f>
        <v>0</v>
      </c>
      <c r="BL170" s="17" t="s">
        <v>252</v>
      </c>
      <c r="BM170" s="145" t="s">
        <v>308</v>
      </c>
    </row>
    <row r="171" spans="2:65" s="12" customFormat="1">
      <c r="B171" s="147"/>
      <c r="D171" s="148" t="s">
        <v>180</v>
      </c>
      <c r="E171" s="149" t="s">
        <v>1</v>
      </c>
      <c r="F171" s="150" t="s">
        <v>760</v>
      </c>
      <c r="H171" s="151">
        <v>1</v>
      </c>
      <c r="I171" s="152"/>
      <c r="L171" s="147"/>
      <c r="M171" s="153"/>
      <c r="T171" s="154"/>
      <c r="AT171" s="149" t="s">
        <v>180</v>
      </c>
      <c r="AU171" s="149" t="s">
        <v>85</v>
      </c>
      <c r="AV171" s="12" t="s">
        <v>85</v>
      </c>
      <c r="AW171" s="12" t="s">
        <v>33</v>
      </c>
      <c r="AX171" s="12" t="s">
        <v>77</v>
      </c>
      <c r="AY171" s="149" t="s">
        <v>172</v>
      </c>
    </row>
    <row r="172" spans="2:65" s="14" customFormat="1">
      <c r="B172" s="172"/>
      <c r="D172" s="148" t="s">
        <v>180</v>
      </c>
      <c r="E172" s="173" t="s">
        <v>1</v>
      </c>
      <c r="F172" s="174" t="s">
        <v>644</v>
      </c>
      <c r="H172" s="175">
        <v>1</v>
      </c>
      <c r="I172" s="176"/>
      <c r="L172" s="172"/>
      <c r="M172" s="177"/>
      <c r="T172" s="178"/>
      <c r="AT172" s="173" t="s">
        <v>180</v>
      </c>
      <c r="AU172" s="173" t="s">
        <v>85</v>
      </c>
      <c r="AV172" s="14" t="s">
        <v>91</v>
      </c>
      <c r="AW172" s="14" t="s">
        <v>33</v>
      </c>
      <c r="AX172" s="14" t="s">
        <v>8</v>
      </c>
      <c r="AY172" s="173" t="s">
        <v>172</v>
      </c>
    </row>
    <row r="173" spans="2:65" s="1" customFormat="1" ht="16.5" customHeight="1">
      <c r="B173" s="133"/>
      <c r="C173" s="162" t="s">
        <v>241</v>
      </c>
      <c r="D173" s="162" t="s">
        <v>231</v>
      </c>
      <c r="E173" s="163" t="s">
        <v>761</v>
      </c>
      <c r="F173" s="164" t="s">
        <v>762</v>
      </c>
      <c r="G173" s="165" t="s">
        <v>191</v>
      </c>
      <c r="H173" s="166">
        <v>1</v>
      </c>
      <c r="I173" s="167"/>
      <c r="J173" s="168">
        <f>ROUND(I173*H173,0)</f>
        <v>0</v>
      </c>
      <c r="K173" s="164" t="s">
        <v>1</v>
      </c>
      <c r="L173" s="169"/>
      <c r="M173" s="170" t="s">
        <v>1</v>
      </c>
      <c r="N173" s="171" t="s">
        <v>42</v>
      </c>
      <c r="P173" s="143">
        <f>O173*H173</f>
        <v>0</v>
      </c>
      <c r="Q173" s="143">
        <v>0</v>
      </c>
      <c r="R173" s="143">
        <f>Q173*H173</f>
        <v>0</v>
      </c>
      <c r="S173" s="143">
        <v>0</v>
      </c>
      <c r="T173" s="144">
        <f>S173*H173</f>
        <v>0</v>
      </c>
      <c r="AR173" s="145" t="s">
        <v>343</v>
      </c>
      <c r="AT173" s="145" t="s">
        <v>231</v>
      </c>
      <c r="AU173" s="145" t="s">
        <v>85</v>
      </c>
      <c r="AY173" s="17" t="s">
        <v>172</v>
      </c>
      <c r="BE173" s="146">
        <f>IF(N173="základní",J173,0)</f>
        <v>0</v>
      </c>
      <c r="BF173" s="146">
        <f>IF(N173="snížená",J173,0)</f>
        <v>0</v>
      </c>
      <c r="BG173" s="146">
        <f>IF(N173="zákl. přenesená",J173,0)</f>
        <v>0</v>
      </c>
      <c r="BH173" s="146">
        <f>IF(N173="sníž. přenesená",J173,0)</f>
        <v>0</v>
      </c>
      <c r="BI173" s="146">
        <f>IF(N173="nulová",J173,0)</f>
        <v>0</v>
      </c>
      <c r="BJ173" s="17" t="s">
        <v>8</v>
      </c>
      <c r="BK173" s="146">
        <f>ROUND(I173*H173,0)</f>
        <v>0</v>
      </c>
      <c r="BL173" s="17" t="s">
        <v>252</v>
      </c>
      <c r="BM173" s="145" t="s">
        <v>317</v>
      </c>
    </row>
    <row r="174" spans="2:65" s="1" customFormat="1" ht="24.2" customHeight="1">
      <c r="B174" s="133"/>
      <c r="C174" s="134" t="s">
        <v>247</v>
      </c>
      <c r="D174" s="134" t="s">
        <v>174</v>
      </c>
      <c r="E174" s="135" t="s">
        <v>763</v>
      </c>
      <c r="F174" s="136" t="s">
        <v>764</v>
      </c>
      <c r="G174" s="137" t="s">
        <v>753</v>
      </c>
      <c r="H174" s="138">
        <v>1</v>
      </c>
      <c r="I174" s="139"/>
      <c r="J174" s="140">
        <f>ROUND(I174*H174,0)</f>
        <v>0</v>
      </c>
      <c r="K174" s="136" t="s">
        <v>1</v>
      </c>
      <c r="L174" s="32"/>
      <c r="M174" s="141" t="s">
        <v>1</v>
      </c>
      <c r="N174" s="142" t="s">
        <v>42</v>
      </c>
      <c r="P174" s="143">
        <f>O174*H174</f>
        <v>0</v>
      </c>
      <c r="Q174" s="143">
        <v>0</v>
      </c>
      <c r="R174" s="143">
        <f>Q174*H174</f>
        <v>0</v>
      </c>
      <c r="S174" s="143">
        <v>0</v>
      </c>
      <c r="T174" s="144">
        <f>S174*H174</f>
        <v>0</v>
      </c>
      <c r="AR174" s="145" t="s">
        <v>252</v>
      </c>
      <c r="AT174" s="145" t="s">
        <v>174</v>
      </c>
      <c r="AU174" s="145" t="s">
        <v>85</v>
      </c>
      <c r="AY174" s="17" t="s">
        <v>172</v>
      </c>
      <c r="BE174" s="146">
        <f>IF(N174="základní",J174,0)</f>
        <v>0</v>
      </c>
      <c r="BF174" s="146">
        <f>IF(N174="snížená",J174,0)</f>
        <v>0</v>
      </c>
      <c r="BG174" s="146">
        <f>IF(N174="zákl. přenesená",J174,0)</f>
        <v>0</v>
      </c>
      <c r="BH174" s="146">
        <f>IF(N174="sníž. přenesená",J174,0)</f>
        <v>0</v>
      </c>
      <c r="BI174" s="146">
        <f>IF(N174="nulová",J174,0)</f>
        <v>0</v>
      </c>
      <c r="BJ174" s="17" t="s">
        <v>8</v>
      </c>
      <c r="BK174" s="146">
        <f>ROUND(I174*H174,0)</f>
        <v>0</v>
      </c>
      <c r="BL174" s="17" t="s">
        <v>252</v>
      </c>
      <c r="BM174" s="145" t="s">
        <v>331</v>
      </c>
    </row>
    <row r="175" spans="2:65" s="12" customFormat="1">
      <c r="B175" s="147"/>
      <c r="D175" s="148" t="s">
        <v>180</v>
      </c>
      <c r="E175" s="149" t="s">
        <v>1</v>
      </c>
      <c r="F175" s="150" t="s">
        <v>765</v>
      </c>
      <c r="H175" s="151">
        <v>1</v>
      </c>
      <c r="I175" s="152"/>
      <c r="L175" s="147"/>
      <c r="M175" s="153"/>
      <c r="T175" s="154"/>
      <c r="AT175" s="149" t="s">
        <v>180</v>
      </c>
      <c r="AU175" s="149" t="s">
        <v>85</v>
      </c>
      <c r="AV175" s="12" t="s">
        <v>85</v>
      </c>
      <c r="AW175" s="12" t="s">
        <v>33</v>
      </c>
      <c r="AX175" s="12" t="s">
        <v>77</v>
      </c>
      <c r="AY175" s="149" t="s">
        <v>172</v>
      </c>
    </row>
    <row r="176" spans="2:65" s="14" customFormat="1">
      <c r="B176" s="172"/>
      <c r="D176" s="148" t="s">
        <v>180</v>
      </c>
      <c r="E176" s="173" t="s">
        <v>1</v>
      </c>
      <c r="F176" s="174" t="s">
        <v>644</v>
      </c>
      <c r="H176" s="175">
        <v>1</v>
      </c>
      <c r="I176" s="176"/>
      <c r="L176" s="172"/>
      <c r="M176" s="177"/>
      <c r="T176" s="178"/>
      <c r="AT176" s="173" t="s">
        <v>180</v>
      </c>
      <c r="AU176" s="173" t="s">
        <v>85</v>
      </c>
      <c r="AV176" s="14" t="s">
        <v>91</v>
      </c>
      <c r="AW176" s="14" t="s">
        <v>33</v>
      </c>
      <c r="AX176" s="14" t="s">
        <v>8</v>
      </c>
      <c r="AY176" s="173" t="s">
        <v>172</v>
      </c>
    </row>
    <row r="177" spans="2:65" s="1" customFormat="1" ht="44.25" customHeight="1">
      <c r="B177" s="133"/>
      <c r="C177" s="134" t="s">
        <v>252</v>
      </c>
      <c r="D177" s="134" t="s">
        <v>174</v>
      </c>
      <c r="E177" s="135" t="s">
        <v>766</v>
      </c>
      <c r="F177" s="136" t="s">
        <v>767</v>
      </c>
      <c r="G177" s="137" t="s">
        <v>753</v>
      </c>
      <c r="H177" s="138">
        <v>1</v>
      </c>
      <c r="I177" s="139"/>
      <c r="J177" s="140">
        <f>ROUND(I177*H177,0)</f>
        <v>0</v>
      </c>
      <c r="K177" s="136" t="s">
        <v>1</v>
      </c>
      <c r="L177" s="32"/>
      <c r="M177" s="141" t="s">
        <v>1</v>
      </c>
      <c r="N177" s="142" t="s">
        <v>42</v>
      </c>
      <c r="P177" s="143">
        <f>O177*H177</f>
        <v>0</v>
      </c>
      <c r="Q177" s="143">
        <v>0</v>
      </c>
      <c r="R177" s="143">
        <f>Q177*H177</f>
        <v>0</v>
      </c>
      <c r="S177" s="143">
        <v>0</v>
      </c>
      <c r="T177" s="144">
        <f>S177*H177</f>
        <v>0</v>
      </c>
      <c r="AR177" s="145" t="s">
        <v>252</v>
      </c>
      <c r="AT177" s="145" t="s">
        <v>174</v>
      </c>
      <c r="AU177" s="145" t="s">
        <v>85</v>
      </c>
      <c r="AY177" s="17" t="s">
        <v>172</v>
      </c>
      <c r="BE177" s="146">
        <f>IF(N177="základní",J177,0)</f>
        <v>0</v>
      </c>
      <c r="BF177" s="146">
        <f>IF(N177="snížená",J177,0)</f>
        <v>0</v>
      </c>
      <c r="BG177" s="146">
        <f>IF(N177="zákl. přenesená",J177,0)</f>
        <v>0</v>
      </c>
      <c r="BH177" s="146">
        <f>IF(N177="sníž. přenesená",J177,0)</f>
        <v>0</v>
      </c>
      <c r="BI177" s="146">
        <f>IF(N177="nulová",J177,0)</f>
        <v>0</v>
      </c>
      <c r="BJ177" s="17" t="s">
        <v>8</v>
      </c>
      <c r="BK177" s="146">
        <f>ROUND(I177*H177,0)</f>
        <v>0</v>
      </c>
      <c r="BL177" s="17" t="s">
        <v>252</v>
      </c>
      <c r="BM177" s="145" t="s">
        <v>343</v>
      </c>
    </row>
    <row r="178" spans="2:65" s="12" customFormat="1">
      <c r="B178" s="147"/>
      <c r="D178" s="148" t="s">
        <v>180</v>
      </c>
      <c r="E178" s="149" t="s">
        <v>1</v>
      </c>
      <c r="F178" s="150" t="s">
        <v>765</v>
      </c>
      <c r="H178" s="151">
        <v>1</v>
      </c>
      <c r="I178" s="152"/>
      <c r="L178" s="147"/>
      <c r="M178" s="153"/>
      <c r="T178" s="154"/>
      <c r="AT178" s="149" t="s">
        <v>180</v>
      </c>
      <c r="AU178" s="149" t="s">
        <v>85</v>
      </c>
      <c r="AV178" s="12" t="s">
        <v>85</v>
      </c>
      <c r="AW178" s="12" t="s">
        <v>33</v>
      </c>
      <c r="AX178" s="12" t="s">
        <v>77</v>
      </c>
      <c r="AY178" s="149" t="s">
        <v>172</v>
      </c>
    </row>
    <row r="179" spans="2:65" s="14" customFormat="1">
      <c r="B179" s="172"/>
      <c r="D179" s="148" t="s">
        <v>180</v>
      </c>
      <c r="E179" s="173" t="s">
        <v>1</v>
      </c>
      <c r="F179" s="174" t="s">
        <v>644</v>
      </c>
      <c r="H179" s="175">
        <v>1</v>
      </c>
      <c r="I179" s="176"/>
      <c r="L179" s="172"/>
      <c r="M179" s="177"/>
      <c r="T179" s="178"/>
      <c r="AT179" s="173" t="s">
        <v>180</v>
      </c>
      <c r="AU179" s="173" t="s">
        <v>85</v>
      </c>
      <c r="AV179" s="14" t="s">
        <v>91</v>
      </c>
      <c r="AW179" s="14" t="s">
        <v>33</v>
      </c>
      <c r="AX179" s="14" t="s">
        <v>8</v>
      </c>
      <c r="AY179" s="173" t="s">
        <v>172</v>
      </c>
    </row>
    <row r="180" spans="2:65" s="1" customFormat="1" ht="24.2" customHeight="1">
      <c r="B180" s="133"/>
      <c r="C180" s="134" t="s">
        <v>257</v>
      </c>
      <c r="D180" s="134" t="s">
        <v>174</v>
      </c>
      <c r="E180" s="135" t="s">
        <v>768</v>
      </c>
      <c r="F180" s="136" t="s">
        <v>769</v>
      </c>
      <c r="G180" s="137" t="s">
        <v>753</v>
      </c>
      <c r="H180" s="138">
        <v>4</v>
      </c>
      <c r="I180" s="139"/>
      <c r="J180" s="140">
        <f>ROUND(I180*H180,0)</f>
        <v>0</v>
      </c>
      <c r="K180" s="136" t="s">
        <v>1</v>
      </c>
      <c r="L180" s="32"/>
      <c r="M180" s="141" t="s">
        <v>1</v>
      </c>
      <c r="N180" s="142" t="s">
        <v>42</v>
      </c>
      <c r="P180" s="143">
        <f>O180*H180</f>
        <v>0</v>
      </c>
      <c r="Q180" s="143">
        <v>0</v>
      </c>
      <c r="R180" s="143">
        <f>Q180*H180</f>
        <v>0</v>
      </c>
      <c r="S180" s="143">
        <v>0</v>
      </c>
      <c r="T180" s="144">
        <f>S180*H180</f>
        <v>0</v>
      </c>
      <c r="AR180" s="145" t="s">
        <v>252</v>
      </c>
      <c r="AT180" s="145" t="s">
        <v>174</v>
      </c>
      <c r="AU180" s="145" t="s">
        <v>85</v>
      </c>
      <c r="AY180" s="17" t="s">
        <v>172</v>
      </c>
      <c r="BE180" s="146">
        <f>IF(N180="základní",J180,0)</f>
        <v>0</v>
      </c>
      <c r="BF180" s="146">
        <f>IF(N180="snížená",J180,0)</f>
        <v>0</v>
      </c>
      <c r="BG180" s="146">
        <f>IF(N180="zákl. přenesená",J180,0)</f>
        <v>0</v>
      </c>
      <c r="BH180" s="146">
        <f>IF(N180="sníž. přenesená",J180,0)</f>
        <v>0</v>
      </c>
      <c r="BI180" s="146">
        <f>IF(N180="nulová",J180,0)</f>
        <v>0</v>
      </c>
      <c r="BJ180" s="17" t="s">
        <v>8</v>
      </c>
      <c r="BK180" s="146">
        <f>ROUND(I180*H180,0)</f>
        <v>0</v>
      </c>
      <c r="BL180" s="17" t="s">
        <v>252</v>
      </c>
      <c r="BM180" s="145" t="s">
        <v>352</v>
      </c>
    </row>
    <row r="181" spans="2:65" s="12" customFormat="1">
      <c r="B181" s="147"/>
      <c r="D181" s="148" t="s">
        <v>180</v>
      </c>
      <c r="E181" s="149" t="s">
        <v>1</v>
      </c>
      <c r="F181" s="150" t="s">
        <v>770</v>
      </c>
      <c r="H181" s="151">
        <v>4</v>
      </c>
      <c r="I181" s="152"/>
      <c r="L181" s="147"/>
      <c r="M181" s="153"/>
      <c r="T181" s="154"/>
      <c r="AT181" s="149" t="s">
        <v>180</v>
      </c>
      <c r="AU181" s="149" t="s">
        <v>85</v>
      </c>
      <c r="AV181" s="12" t="s">
        <v>85</v>
      </c>
      <c r="AW181" s="12" t="s">
        <v>33</v>
      </c>
      <c r="AX181" s="12" t="s">
        <v>77</v>
      </c>
      <c r="AY181" s="149" t="s">
        <v>172</v>
      </c>
    </row>
    <row r="182" spans="2:65" s="14" customFormat="1">
      <c r="B182" s="172"/>
      <c r="D182" s="148" t="s">
        <v>180</v>
      </c>
      <c r="E182" s="173" t="s">
        <v>1</v>
      </c>
      <c r="F182" s="174" t="s">
        <v>644</v>
      </c>
      <c r="H182" s="175">
        <v>4</v>
      </c>
      <c r="I182" s="176"/>
      <c r="L182" s="172"/>
      <c r="M182" s="177"/>
      <c r="T182" s="178"/>
      <c r="AT182" s="173" t="s">
        <v>180</v>
      </c>
      <c r="AU182" s="173" t="s">
        <v>85</v>
      </c>
      <c r="AV182" s="14" t="s">
        <v>91</v>
      </c>
      <c r="AW182" s="14" t="s">
        <v>33</v>
      </c>
      <c r="AX182" s="14" t="s">
        <v>8</v>
      </c>
      <c r="AY182" s="173" t="s">
        <v>172</v>
      </c>
    </row>
    <row r="183" spans="2:65" s="1" customFormat="1" ht="16.5" customHeight="1">
      <c r="B183" s="133"/>
      <c r="C183" s="134" t="s">
        <v>263</v>
      </c>
      <c r="D183" s="134" t="s">
        <v>174</v>
      </c>
      <c r="E183" s="135" t="s">
        <v>771</v>
      </c>
      <c r="F183" s="136" t="s">
        <v>772</v>
      </c>
      <c r="G183" s="137" t="s">
        <v>753</v>
      </c>
      <c r="H183" s="138">
        <v>2</v>
      </c>
      <c r="I183" s="139"/>
      <c r="J183" s="140">
        <f>ROUND(I183*H183,0)</f>
        <v>0</v>
      </c>
      <c r="K183" s="136" t="s">
        <v>1</v>
      </c>
      <c r="L183" s="32"/>
      <c r="M183" s="141" t="s">
        <v>1</v>
      </c>
      <c r="N183" s="142" t="s">
        <v>42</v>
      </c>
      <c r="P183" s="143">
        <f>O183*H183</f>
        <v>0</v>
      </c>
      <c r="Q183" s="143">
        <v>0</v>
      </c>
      <c r="R183" s="143">
        <f>Q183*H183</f>
        <v>0</v>
      </c>
      <c r="S183" s="143">
        <v>0</v>
      </c>
      <c r="T183" s="144">
        <f>S183*H183</f>
        <v>0</v>
      </c>
      <c r="AR183" s="145" t="s">
        <v>252</v>
      </c>
      <c r="AT183" s="145" t="s">
        <v>174</v>
      </c>
      <c r="AU183" s="145" t="s">
        <v>85</v>
      </c>
      <c r="AY183" s="17" t="s">
        <v>172</v>
      </c>
      <c r="BE183" s="146">
        <f>IF(N183="základní",J183,0)</f>
        <v>0</v>
      </c>
      <c r="BF183" s="146">
        <f>IF(N183="snížená",J183,0)</f>
        <v>0</v>
      </c>
      <c r="BG183" s="146">
        <f>IF(N183="zákl. přenesená",J183,0)</f>
        <v>0</v>
      </c>
      <c r="BH183" s="146">
        <f>IF(N183="sníž. přenesená",J183,0)</f>
        <v>0</v>
      </c>
      <c r="BI183" s="146">
        <f>IF(N183="nulová",J183,0)</f>
        <v>0</v>
      </c>
      <c r="BJ183" s="17" t="s">
        <v>8</v>
      </c>
      <c r="BK183" s="146">
        <f>ROUND(I183*H183,0)</f>
        <v>0</v>
      </c>
      <c r="BL183" s="17" t="s">
        <v>252</v>
      </c>
      <c r="BM183" s="145" t="s">
        <v>362</v>
      </c>
    </row>
    <row r="184" spans="2:65" s="12" customFormat="1">
      <c r="B184" s="147"/>
      <c r="D184" s="148" t="s">
        <v>180</v>
      </c>
      <c r="E184" s="149" t="s">
        <v>1</v>
      </c>
      <c r="F184" s="150" t="s">
        <v>754</v>
      </c>
      <c r="H184" s="151">
        <v>2</v>
      </c>
      <c r="I184" s="152"/>
      <c r="L184" s="147"/>
      <c r="M184" s="153"/>
      <c r="T184" s="154"/>
      <c r="AT184" s="149" t="s">
        <v>180</v>
      </c>
      <c r="AU184" s="149" t="s">
        <v>85</v>
      </c>
      <c r="AV184" s="12" t="s">
        <v>85</v>
      </c>
      <c r="AW184" s="12" t="s">
        <v>33</v>
      </c>
      <c r="AX184" s="12" t="s">
        <v>77</v>
      </c>
      <c r="AY184" s="149" t="s">
        <v>172</v>
      </c>
    </row>
    <row r="185" spans="2:65" s="14" customFormat="1">
      <c r="B185" s="172"/>
      <c r="D185" s="148" t="s">
        <v>180</v>
      </c>
      <c r="E185" s="173" t="s">
        <v>1</v>
      </c>
      <c r="F185" s="174" t="s">
        <v>644</v>
      </c>
      <c r="H185" s="175">
        <v>2</v>
      </c>
      <c r="I185" s="176"/>
      <c r="L185" s="172"/>
      <c r="M185" s="177"/>
      <c r="T185" s="178"/>
      <c r="AT185" s="173" t="s">
        <v>180</v>
      </c>
      <c r="AU185" s="173" t="s">
        <v>85</v>
      </c>
      <c r="AV185" s="14" t="s">
        <v>91</v>
      </c>
      <c r="AW185" s="14" t="s">
        <v>33</v>
      </c>
      <c r="AX185" s="14" t="s">
        <v>8</v>
      </c>
      <c r="AY185" s="173" t="s">
        <v>172</v>
      </c>
    </row>
    <row r="186" spans="2:65" s="1" customFormat="1" ht="24.2" customHeight="1">
      <c r="B186" s="133"/>
      <c r="C186" s="134" t="s">
        <v>268</v>
      </c>
      <c r="D186" s="134" t="s">
        <v>174</v>
      </c>
      <c r="E186" s="135" t="s">
        <v>773</v>
      </c>
      <c r="F186" s="136" t="s">
        <v>774</v>
      </c>
      <c r="G186" s="137" t="s">
        <v>191</v>
      </c>
      <c r="H186" s="138">
        <v>2</v>
      </c>
      <c r="I186" s="139"/>
      <c r="J186" s="140">
        <f>ROUND(I186*H186,0)</f>
        <v>0</v>
      </c>
      <c r="K186" s="136" t="s">
        <v>1</v>
      </c>
      <c r="L186" s="32"/>
      <c r="M186" s="141" t="s">
        <v>1</v>
      </c>
      <c r="N186" s="142" t="s">
        <v>42</v>
      </c>
      <c r="P186" s="143">
        <f>O186*H186</f>
        <v>0</v>
      </c>
      <c r="Q186" s="143">
        <v>0</v>
      </c>
      <c r="R186" s="143">
        <f>Q186*H186</f>
        <v>0</v>
      </c>
      <c r="S186" s="143">
        <v>0</v>
      </c>
      <c r="T186" s="144">
        <f>S186*H186</f>
        <v>0</v>
      </c>
      <c r="AR186" s="145" t="s">
        <v>252</v>
      </c>
      <c r="AT186" s="145" t="s">
        <v>174</v>
      </c>
      <c r="AU186" s="145" t="s">
        <v>85</v>
      </c>
      <c r="AY186" s="17" t="s">
        <v>172</v>
      </c>
      <c r="BE186" s="146">
        <f>IF(N186="základní",J186,0)</f>
        <v>0</v>
      </c>
      <c r="BF186" s="146">
        <f>IF(N186="snížená",J186,0)</f>
        <v>0</v>
      </c>
      <c r="BG186" s="146">
        <f>IF(N186="zákl. přenesená",J186,0)</f>
        <v>0</v>
      </c>
      <c r="BH186" s="146">
        <f>IF(N186="sníž. přenesená",J186,0)</f>
        <v>0</v>
      </c>
      <c r="BI186" s="146">
        <f>IF(N186="nulová",J186,0)</f>
        <v>0</v>
      </c>
      <c r="BJ186" s="17" t="s">
        <v>8</v>
      </c>
      <c r="BK186" s="146">
        <f>ROUND(I186*H186,0)</f>
        <v>0</v>
      </c>
      <c r="BL186" s="17" t="s">
        <v>252</v>
      </c>
      <c r="BM186" s="145" t="s">
        <v>372</v>
      </c>
    </row>
    <row r="187" spans="2:65" s="12" customFormat="1">
      <c r="B187" s="147"/>
      <c r="D187" s="148" t="s">
        <v>180</v>
      </c>
      <c r="E187" s="149" t="s">
        <v>1</v>
      </c>
      <c r="F187" s="150" t="s">
        <v>757</v>
      </c>
      <c r="H187" s="151">
        <v>2</v>
      </c>
      <c r="I187" s="152"/>
      <c r="L187" s="147"/>
      <c r="M187" s="153"/>
      <c r="T187" s="154"/>
      <c r="AT187" s="149" t="s">
        <v>180</v>
      </c>
      <c r="AU187" s="149" t="s">
        <v>85</v>
      </c>
      <c r="AV187" s="12" t="s">
        <v>85</v>
      </c>
      <c r="AW187" s="12" t="s">
        <v>33</v>
      </c>
      <c r="AX187" s="12" t="s">
        <v>77</v>
      </c>
      <c r="AY187" s="149" t="s">
        <v>172</v>
      </c>
    </row>
    <row r="188" spans="2:65" s="14" customFormat="1">
      <c r="B188" s="172"/>
      <c r="D188" s="148" t="s">
        <v>180</v>
      </c>
      <c r="E188" s="173" t="s">
        <v>1</v>
      </c>
      <c r="F188" s="174" t="s">
        <v>644</v>
      </c>
      <c r="H188" s="175">
        <v>2</v>
      </c>
      <c r="I188" s="176"/>
      <c r="L188" s="172"/>
      <c r="M188" s="177"/>
      <c r="T188" s="178"/>
      <c r="AT188" s="173" t="s">
        <v>180</v>
      </c>
      <c r="AU188" s="173" t="s">
        <v>85</v>
      </c>
      <c r="AV188" s="14" t="s">
        <v>91</v>
      </c>
      <c r="AW188" s="14" t="s">
        <v>33</v>
      </c>
      <c r="AX188" s="14" t="s">
        <v>8</v>
      </c>
      <c r="AY188" s="173" t="s">
        <v>172</v>
      </c>
    </row>
    <row r="189" spans="2:65" s="1" customFormat="1" ht="24.2" customHeight="1">
      <c r="B189" s="133"/>
      <c r="C189" s="162" t="s">
        <v>273</v>
      </c>
      <c r="D189" s="162" t="s">
        <v>231</v>
      </c>
      <c r="E189" s="163" t="s">
        <v>775</v>
      </c>
      <c r="F189" s="164" t="s">
        <v>776</v>
      </c>
      <c r="G189" s="165" t="s">
        <v>191</v>
      </c>
      <c r="H189" s="166">
        <v>2</v>
      </c>
      <c r="I189" s="167"/>
      <c r="J189" s="168">
        <f>ROUND(I189*H189,0)</f>
        <v>0</v>
      </c>
      <c r="K189" s="164" t="s">
        <v>1</v>
      </c>
      <c r="L189" s="169"/>
      <c r="M189" s="170" t="s">
        <v>1</v>
      </c>
      <c r="N189" s="171" t="s">
        <v>42</v>
      </c>
      <c r="P189" s="143">
        <f>O189*H189</f>
        <v>0</v>
      </c>
      <c r="Q189" s="143">
        <v>0</v>
      </c>
      <c r="R189" s="143">
        <f>Q189*H189</f>
        <v>0</v>
      </c>
      <c r="S189" s="143">
        <v>0</v>
      </c>
      <c r="T189" s="144">
        <f>S189*H189</f>
        <v>0</v>
      </c>
      <c r="AR189" s="145" t="s">
        <v>343</v>
      </c>
      <c r="AT189" s="145" t="s">
        <v>231</v>
      </c>
      <c r="AU189" s="145" t="s">
        <v>85</v>
      </c>
      <c r="AY189" s="17" t="s">
        <v>172</v>
      </c>
      <c r="BE189" s="146">
        <f>IF(N189="základní",J189,0)</f>
        <v>0</v>
      </c>
      <c r="BF189" s="146">
        <f>IF(N189="snížená",J189,0)</f>
        <v>0</v>
      </c>
      <c r="BG189" s="146">
        <f>IF(N189="zákl. přenesená",J189,0)</f>
        <v>0</v>
      </c>
      <c r="BH189" s="146">
        <f>IF(N189="sníž. přenesená",J189,0)</f>
        <v>0</v>
      </c>
      <c r="BI189" s="146">
        <f>IF(N189="nulová",J189,0)</f>
        <v>0</v>
      </c>
      <c r="BJ189" s="17" t="s">
        <v>8</v>
      </c>
      <c r="BK189" s="146">
        <f>ROUND(I189*H189,0)</f>
        <v>0</v>
      </c>
      <c r="BL189" s="17" t="s">
        <v>252</v>
      </c>
      <c r="BM189" s="145" t="s">
        <v>382</v>
      </c>
    </row>
    <row r="190" spans="2:65" s="1" customFormat="1" ht="24.2" customHeight="1">
      <c r="B190" s="133"/>
      <c r="C190" s="134" t="s">
        <v>7</v>
      </c>
      <c r="D190" s="134" t="s">
        <v>174</v>
      </c>
      <c r="E190" s="135" t="s">
        <v>777</v>
      </c>
      <c r="F190" s="136" t="s">
        <v>778</v>
      </c>
      <c r="G190" s="137" t="s">
        <v>753</v>
      </c>
      <c r="H190" s="138">
        <v>1</v>
      </c>
      <c r="I190" s="139"/>
      <c r="J190" s="140">
        <f>ROUND(I190*H190,0)</f>
        <v>0</v>
      </c>
      <c r="K190" s="136" t="s">
        <v>1</v>
      </c>
      <c r="L190" s="32"/>
      <c r="M190" s="141" t="s">
        <v>1</v>
      </c>
      <c r="N190" s="142" t="s">
        <v>42</v>
      </c>
      <c r="P190" s="143">
        <f>O190*H190</f>
        <v>0</v>
      </c>
      <c r="Q190" s="143">
        <v>0</v>
      </c>
      <c r="R190" s="143">
        <f>Q190*H190</f>
        <v>0</v>
      </c>
      <c r="S190" s="143">
        <v>0</v>
      </c>
      <c r="T190" s="144">
        <f>S190*H190</f>
        <v>0</v>
      </c>
      <c r="AR190" s="145" t="s">
        <v>252</v>
      </c>
      <c r="AT190" s="145" t="s">
        <v>174</v>
      </c>
      <c r="AU190" s="145" t="s">
        <v>85</v>
      </c>
      <c r="AY190" s="17" t="s">
        <v>172</v>
      </c>
      <c r="BE190" s="146">
        <f>IF(N190="základní",J190,0)</f>
        <v>0</v>
      </c>
      <c r="BF190" s="146">
        <f>IF(N190="snížená",J190,0)</f>
        <v>0</v>
      </c>
      <c r="BG190" s="146">
        <f>IF(N190="zákl. přenesená",J190,0)</f>
        <v>0</v>
      </c>
      <c r="BH190" s="146">
        <f>IF(N190="sníž. přenesená",J190,0)</f>
        <v>0</v>
      </c>
      <c r="BI190" s="146">
        <f>IF(N190="nulová",J190,0)</f>
        <v>0</v>
      </c>
      <c r="BJ190" s="17" t="s">
        <v>8</v>
      </c>
      <c r="BK190" s="146">
        <f>ROUND(I190*H190,0)</f>
        <v>0</v>
      </c>
      <c r="BL190" s="17" t="s">
        <v>252</v>
      </c>
      <c r="BM190" s="145" t="s">
        <v>393</v>
      </c>
    </row>
    <row r="191" spans="2:65" s="12" customFormat="1">
      <c r="B191" s="147"/>
      <c r="D191" s="148" t="s">
        <v>180</v>
      </c>
      <c r="E191" s="149" t="s">
        <v>1</v>
      </c>
      <c r="F191" s="150" t="s">
        <v>760</v>
      </c>
      <c r="H191" s="151">
        <v>1</v>
      </c>
      <c r="I191" s="152"/>
      <c r="L191" s="147"/>
      <c r="M191" s="153"/>
      <c r="T191" s="154"/>
      <c r="AT191" s="149" t="s">
        <v>180</v>
      </c>
      <c r="AU191" s="149" t="s">
        <v>85</v>
      </c>
      <c r="AV191" s="12" t="s">
        <v>85</v>
      </c>
      <c r="AW191" s="12" t="s">
        <v>33</v>
      </c>
      <c r="AX191" s="12" t="s">
        <v>77</v>
      </c>
      <c r="AY191" s="149" t="s">
        <v>172</v>
      </c>
    </row>
    <row r="192" spans="2:65" s="14" customFormat="1">
      <c r="B192" s="172"/>
      <c r="D192" s="148" t="s">
        <v>180</v>
      </c>
      <c r="E192" s="173" t="s">
        <v>1</v>
      </c>
      <c r="F192" s="174" t="s">
        <v>644</v>
      </c>
      <c r="H192" s="175">
        <v>1</v>
      </c>
      <c r="I192" s="176"/>
      <c r="L192" s="172"/>
      <c r="M192" s="177"/>
      <c r="T192" s="178"/>
      <c r="AT192" s="173" t="s">
        <v>180</v>
      </c>
      <c r="AU192" s="173" t="s">
        <v>85</v>
      </c>
      <c r="AV192" s="14" t="s">
        <v>91</v>
      </c>
      <c r="AW192" s="14" t="s">
        <v>33</v>
      </c>
      <c r="AX192" s="14" t="s">
        <v>8</v>
      </c>
      <c r="AY192" s="173" t="s">
        <v>172</v>
      </c>
    </row>
    <row r="193" spans="2:65" s="1" customFormat="1" ht="24.2" customHeight="1">
      <c r="B193" s="133"/>
      <c r="C193" s="134" t="s">
        <v>283</v>
      </c>
      <c r="D193" s="134" t="s">
        <v>174</v>
      </c>
      <c r="E193" s="135" t="s">
        <v>779</v>
      </c>
      <c r="F193" s="136" t="s">
        <v>780</v>
      </c>
      <c r="G193" s="137" t="s">
        <v>191</v>
      </c>
      <c r="H193" s="138">
        <v>1</v>
      </c>
      <c r="I193" s="139"/>
      <c r="J193" s="140">
        <f>ROUND(I193*H193,0)</f>
        <v>0</v>
      </c>
      <c r="K193" s="136" t="s">
        <v>1</v>
      </c>
      <c r="L193" s="32"/>
      <c r="M193" s="141" t="s">
        <v>1</v>
      </c>
      <c r="N193" s="142" t="s">
        <v>42</v>
      </c>
      <c r="P193" s="143">
        <f>O193*H193</f>
        <v>0</v>
      </c>
      <c r="Q193" s="143">
        <v>0</v>
      </c>
      <c r="R193" s="143">
        <f>Q193*H193</f>
        <v>0</v>
      </c>
      <c r="S193" s="143">
        <v>0</v>
      </c>
      <c r="T193" s="144">
        <f>S193*H193</f>
        <v>0</v>
      </c>
      <c r="AR193" s="145" t="s">
        <v>252</v>
      </c>
      <c r="AT193" s="145" t="s">
        <v>174</v>
      </c>
      <c r="AU193" s="145" t="s">
        <v>85</v>
      </c>
      <c r="AY193" s="17" t="s">
        <v>172</v>
      </c>
      <c r="BE193" s="146">
        <f>IF(N193="základní",J193,0)</f>
        <v>0</v>
      </c>
      <c r="BF193" s="146">
        <f>IF(N193="snížená",J193,0)</f>
        <v>0</v>
      </c>
      <c r="BG193" s="146">
        <f>IF(N193="zákl. přenesená",J193,0)</f>
        <v>0</v>
      </c>
      <c r="BH193" s="146">
        <f>IF(N193="sníž. přenesená",J193,0)</f>
        <v>0</v>
      </c>
      <c r="BI193" s="146">
        <f>IF(N193="nulová",J193,0)</f>
        <v>0</v>
      </c>
      <c r="BJ193" s="17" t="s">
        <v>8</v>
      </c>
      <c r="BK193" s="146">
        <f>ROUND(I193*H193,0)</f>
        <v>0</v>
      </c>
      <c r="BL193" s="17" t="s">
        <v>252</v>
      </c>
      <c r="BM193" s="145" t="s">
        <v>401</v>
      </c>
    </row>
    <row r="194" spans="2:65" s="12" customFormat="1">
      <c r="B194" s="147"/>
      <c r="D194" s="148" t="s">
        <v>180</v>
      </c>
      <c r="E194" s="149" t="s">
        <v>1</v>
      </c>
      <c r="F194" s="150" t="s">
        <v>765</v>
      </c>
      <c r="H194" s="151">
        <v>1</v>
      </c>
      <c r="I194" s="152"/>
      <c r="L194" s="147"/>
      <c r="M194" s="153"/>
      <c r="T194" s="154"/>
      <c r="AT194" s="149" t="s">
        <v>180</v>
      </c>
      <c r="AU194" s="149" t="s">
        <v>85</v>
      </c>
      <c r="AV194" s="12" t="s">
        <v>85</v>
      </c>
      <c r="AW194" s="12" t="s">
        <v>33</v>
      </c>
      <c r="AX194" s="12" t="s">
        <v>77</v>
      </c>
      <c r="AY194" s="149" t="s">
        <v>172</v>
      </c>
    </row>
    <row r="195" spans="2:65" s="14" customFormat="1">
      <c r="B195" s="172"/>
      <c r="D195" s="148" t="s">
        <v>180</v>
      </c>
      <c r="E195" s="173" t="s">
        <v>1</v>
      </c>
      <c r="F195" s="174" t="s">
        <v>644</v>
      </c>
      <c r="H195" s="175">
        <v>1</v>
      </c>
      <c r="I195" s="176"/>
      <c r="L195" s="172"/>
      <c r="M195" s="177"/>
      <c r="T195" s="178"/>
      <c r="AT195" s="173" t="s">
        <v>180</v>
      </c>
      <c r="AU195" s="173" t="s">
        <v>85</v>
      </c>
      <c r="AV195" s="14" t="s">
        <v>91</v>
      </c>
      <c r="AW195" s="14" t="s">
        <v>33</v>
      </c>
      <c r="AX195" s="14" t="s">
        <v>8</v>
      </c>
      <c r="AY195" s="173" t="s">
        <v>172</v>
      </c>
    </row>
    <row r="196" spans="2:65" s="1" customFormat="1" ht="24.2" customHeight="1">
      <c r="B196" s="133"/>
      <c r="C196" s="162" t="s">
        <v>288</v>
      </c>
      <c r="D196" s="162" t="s">
        <v>231</v>
      </c>
      <c r="E196" s="163" t="s">
        <v>781</v>
      </c>
      <c r="F196" s="164" t="s">
        <v>782</v>
      </c>
      <c r="G196" s="165" t="s">
        <v>191</v>
      </c>
      <c r="H196" s="166">
        <v>1</v>
      </c>
      <c r="I196" s="167"/>
      <c r="J196" s="168">
        <f>ROUND(I196*H196,0)</f>
        <v>0</v>
      </c>
      <c r="K196" s="164" t="s">
        <v>1</v>
      </c>
      <c r="L196" s="169"/>
      <c r="M196" s="170" t="s">
        <v>1</v>
      </c>
      <c r="N196" s="171" t="s">
        <v>42</v>
      </c>
      <c r="P196" s="143">
        <f>O196*H196</f>
        <v>0</v>
      </c>
      <c r="Q196" s="143">
        <v>0</v>
      </c>
      <c r="R196" s="143">
        <f>Q196*H196</f>
        <v>0</v>
      </c>
      <c r="S196" s="143">
        <v>0</v>
      </c>
      <c r="T196" s="144">
        <f>S196*H196</f>
        <v>0</v>
      </c>
      <c r="AR196" s="145" t="s">
        <v>343</v>
      </c>
      <c r="AT196" s="145" t="s">
        <v>231</v>
      </c>
      <c r="AU196" s="145" t="s">
        <v>85</v>
      </c>
      <c r="AY196" s="17" t="s">
        <v>172</v>
      </c>
      <c r="BE196" s="146">
        <f>IF(N196="základní",J196,0)</f>
        <v>0</v>
      </c>
      <c r="BF196" s="146">
        <f>IF(N196="snížená",J196,0)</f>
        <v>0</v>
      </c>
      <c r="BG196" s="146">
        <f>IF(N196="zákl. přenesená",J196,0)</f>
        <v>0</v>
      </c>
      <c r="BH196" s="146">
        <f>IF(N196="sníž. přenesená",J196,0)</f>
        <v>0</v>
      </c>
      <c r="BI196" s="146">
        <f>IF(N196="nulová",J196,0)</f>
        <v>0</v>
      </c>
      <c r="BJ196" s="17" t="s">
        <v>8</v>
      </c>
      <c r="BK196" s="146">
        <f>ROUND(I196*H196,0)</f>
        <v>0</v>
      </c>
      <c r="BL196" s="17" t="s">
        <v>252</v>
      </c>
      <c r="BM196" s="145" t="s">
        <v>411</v>
      </c>
    </row>
    <row r="197" spans="2:65" s="1" customFormat="1" ht="49.15" customHeight="1">
      <c r="B197" s="133"/>
      <c r="C197" s="134" t="s">
        <v>293</v>
      </c>
      <c r="D197" s="134" t="s">
        <v>174</v>
      </c>
      <c r="E197" s="135" t="s">
        <v>783</v>
      </c>
      <c r="F197" s="136" t="s">
        <v>784</v>
      </c>
      <c r="G197" s="137" t="s">
        <v>306</v>
      </c>
      <c r="H197" s="138">
        <v>0.155</v>
      </c>
      <c r="I197" s="139"/>
      <c r="J197" s="140">
        <f>ROUND(I197*H197,0)</f>
        <v>0</v>
      </c>
      <c r="K197" s="136" t="s">
        <v>1</v>
      </c>
      <c r="L197" s="32"/>
      <c r="M197" s="141" t="s">
        <v>1</v>
      </c>
      <c r="N197" s="142" t="s">
        <v>42</v>
      </c>
      <c r="P197" s="143">
        <f>O197*H197</f>
        <v>0</v>
      </c>
      <c r="Q197" s="143">
        <v>0</v>
      </c>
      <c r="R197" s="143">
        <f>Q197*H197</f>
        <v>0</v>
      </c>
      <c r="S197" s="143">
        <v>0</v>
      </c>
      <c r="T197" s="144">
        <f>S197*H197</f>
        <v>0</v>
      </c>
      <c r="AR197" s="145" t="s">
        <v>252</v>
      </c>
      <c r="AT197" s="145" t="s">
        <v>174</v>
      </c>
      <c r="AU197" s="145" t="s">
        <v>85</v>
      </c>
      <c r="AY197" s="17" t="s">
        <v>172</v>
      </c>
      <c r="BE197" s="146">
        <f>IF(N197="základní",J197,0)</f>
        <v>0</v>
      </c>
      <c r="BF197" s="146">
        <f>IF(N197="snížená",J197,0)</f>
        <v>0</v>
      </c>
      <c r="BG197" s="146">
        <f>IF(N197="zákl. přenesená",J197,0)</f>
        <v>0</v>
      </c>
      <c r="BH197" s="146">
        <f>IF(N197="sníž. přenesená",J197,0)</f>
        <v>0</v>
      </c>
      <c r="BI197" s="146">
        <f>IF(N197="nulová",J197,0)</f>
        <v>0</v>
      </c>
      <c r="BJ197" s="17" t="s">
        <v>8</v>
      </c>
      <c r="BK197" s="146">
        <f>ROUND(I197*H197,0)</f>
        <v>0</v>
      </c>
      <c r="BL197" s="17" t="s">
        <v>252</v>
      </c>
      <c r="BM197" s="145" t="s">
        <v>423</v>
      </c>
    </row>
    <row r="198" spans="2:65" s="11" customFormat="1" ht="22.9" customHeight="1">
      <c r="B198" s="121"/>
      <c r="D198" s="122" t="s">
        <v>76</v>
      </c>
      <c r="E198" s="131" t="s">
        <v>785</v>
      </c>
      <c r="F198" s="131" t="s">
        <v>786</v>
      </c>
      <c r="I198" s="124"/>
      <c r="J198" s="132">
        <f>BK198</f>
        <v>0</v>
      </c>
      <c r="L198" s="121"/>
      <c r="M198" s="126"/>
      <c r="P198" s="127">
        <f>SUM(P199:P203)</f>
        <v>0</v>
      </c>
      <c r="R198" s="127">
        <f>SUM(R199:R203)</f>
        <v>0</v>
      </c>
      <c r="T198" s="128">
        <f>SUM(T199:T203)</f>
        <v>0</v>
      </c>
      <c r="AR198" s="122" t="s">
        <v>85</v>
      </c>
      <c r="AT198" s="129" t="s">
        <v>76</v>
      </c>
      <c r="AU198" s="129" t="s">
        <v>8</v>
      </c>
      <c r="AY198" s="122" t="s">
        <v>172</v>
      </c>
      <c r="BK198" s="130">
        <f>SUM(BK199:BK203)</f>
        <v>0</v>
      </c>
    </row>
    <row r="199" spans="2:65" s="1" customFormat="1" ht="37.9" customHeight="1">
      <c r="B199" s="133"/>
      <c r="C199" s="134" t="s">
        <v>303</v>
      </c>
      <c r="D199" s="134" t="s">
        <v>174</v>
      </c>
      <c r="E199" s="135" t="s">
        <v>787</v>
      </c>
      <c r="F199" s="136" t="s">
        <v>788</v>
      </c>
      <c r="G199" s="137" t="s">
        <v>202</v>
      </c>
      <c r="H199" s="138">
        <v>7.4</v>
      </c>
      <c r="I199" s="139"/>
      <c r="J199" s="140">
        <f>ROUND(I199*H199,0)</f>
        <v>0</v>
      </c>
      <c r="K199" s="136" t="s">
        <v>1</v>
      </c>
      <c r="L199" s="32"/>
      <c r="M199" s="141" t="s">
        <v>1</v>
      </c>
      <c r="N199" s="142" t="s">
        <v>42</v>
      </c>
      <c r="P199" s="143">
        <f>O199*H199</f>
        <v>0</v>
      </c>
      <c r="Q199" s="143">
        <v>0</v>
      </c>
      <c r="R199" s="143">
        <f>Q199*H199</f>
        <v>0</v>
      </c>
      <c r="S199" s="143">
        <v>0</v>
      </c>
      <c r="T199" s="144">
        <f>S199*H199</f>
        <v>0</v>
      </c>
      <c r="AR199" s="145" t="s">
        <v>252</v>
      </c>
      <c r="AT199" s="145" t="s">
        <v>174</v>
      </c>
      <c r="AU199" s="145" t="s">
        <v>85</v>
      </c>
      <c r="AY199" s="17" t="s">
        <v>172</v>
      </c>
      <c r="BE199" s="146">
        <f>IF(N199="základní",J199,0)</f>
        <v>0</v>
      </c>
      <c r="BF199" s="146">
        <f>IF(N199="snížená",J199,0)</f>
        <v>0</v>
      </c>
      <c r="BG199" s="146">
        <f>IF(N199="zákl. přenesená",J199,0)</f>
        <v>0</v>
      </c>
      <c r="BH199" s="146">
        <f>IF(N199="sníž. přenesená",J199,0)</f>
        <v>0</v>
      </c>
      <c r="BI199" s="146">
        <f>IF(N199="nulová",J199,0)</f>
        <v>0</v>
      </c>
      <c r="BJ199" s="17" t="s">
        <v>8</v>
      </c>
      <c r="BK199" s="146">
        <f>ROUND(I199*H199,0)</f>
        <v>0</v>
      </c>
      <c r="BL199" s="17" t="s">
        <v>252</v>
      </c>
      <c r="BM199" s="145" t="s">
        <v>431</v>
      </c>
    </row>
    <row r="200" spans="2:65" s="15" customFormat="1">
      <c r="B200" s="182"/>
      <c r="D200" s="148" t="s">
        <v>180</v>
      </c>
      <c r="E200" s="183" t="s">
        <v>1</v>
      </c>
      <c r="F200" s="184" t="s">
        <v>789</v>
      </c>
      <c r="H200" s="183" t="s">
        <v>1</v>
      </c>
      <c r="I200" s="185"/>
      <c r="L200" s="182"/>
      <c r="M200" s="186"/>
      <c r="T200" s="187"/>
      <c r="AT200" s="183" t="s">
        <v>180</v>
      </c>
      <c r="AU200" s="183" t="s">
        <v>85</v>
      </c>
      <c r="AV200" s="15" t="s">
        <v>8</v>
      </c>
      <c r="AW200" s="15" t="s">
        <v>33</v>
      </c>
      <c r="AX200" s="15" t="s">
        <v>77</v>
      </c>
      <c r="AY200" s="183" t="s">
        <v>172</v>
      </c>
    </row>
    <row r="201" spans="2:65" s="12" customFormat="1">
      <c r="B201" s="147"/>
      <c r="D201" s="148" t="s">
        <v>180</v>
      </c>
      <c r="E201" s="149" t="s">
        <v>1</v>
      </c>
      <c r="F201" s="150" t="s">
        <v>790</v>
      </c>
      <c r="H201" s="151">
        <v>7.4</v>
      </c>
      <c r="I201" s="152"/>
      <c r="L201" s="147"/>
      <c r="M201" s="153"/>
      <c r="T201" s="154"/>
      <c r="AT201" s="149" t="s">
        <v>180</v>
      </c>
      <c r="AU201" s="149" t="s">
        <v>85</v>
      </c>
      <c r="AV201" s="12" t="s">
        <v>85</v>
      </c>
      <c r="AW201" s="12" t="s">
        <v>33</v>
      </c>
      <c r="AX201" s="12" t="s">
        <v>77</v>
      </c>
      <c r="AY201" s="149" t="s">
        <v>172</v>
      </c>
    </row>
    <row r="202" spans="2:65" s="14" customFormat="1">
      <c r="B202" s="172"/>
      <c r="D202" s="148" t="s">
        <v>180</v>
      </c>
      <c r="E202" s="173" t="s">
        <v>1</v>
      </c>
      <c r="F202" s="174" t="s">
        <v>644</v>
      </c>
      <c r="H202" s="175">
        <v>7.4</v>
      </c>
      <c r="I202" s="176"/>
      <c r="L202" s="172"/>
      <c r="M202" s="177"/>
      <c r="T202" s="178"/>
      <c r="AT202" s="173" t="s">
        <v>180</v>
      </c>
      <c r="AU202" s="173" t="s">
        <v>85</v>
      </c>
      <c r="AV202" s="14" t="s">
        <v>91</v>
      </c>
      <c r="AW202" s="14" t="s">
        <v>33</v>
      </c>
      <c r="AX202" s="14" t="s">
        <v>8</v>
      </c>
      <c r="AY202" s="173" t="s">
        <v>172</v>
      </c>
    </row>
    <row r="203" spans="2:65" s="1" customFormat="1" ht="49.15" customHeight="1">
      <c r="B203" s="133"/>
      <c r="C203" s="134" t="s">
        <v>308</v>
      </c>
      <c r="D203" s="134" t="s">
        <v>174</v>
      </c>
      <c r="E203" s="135" t="s">
        <v>791</v>
      </c>
      <c r="F203" s="136" t="s">
        <v>792</v>
      </c>
      <c r="G203" s="137" t="s">
        <v>306</v>
      </c>
      <c r="H203" s="138">
        <v>1.0999999999999999E-2</v>
      </c>
      <c r="I203" s="139"/>
      <c r="J203" s="140">
        <f>ROUND(I203*H203,0)</f>
        <v>0</v>
      </c>
      <c r="K203" s="136" t="s">
        <v>1</v>
      </c>
      <c r="L203" s="32"/>
      <c r="M203" s="141" t="s">
        <v>1</v>
      </c>
      <c r="N203" s="142" t="s">
        <v>42</v>
      </c>
      <c r="P203" s="143">
        <f>O203*H203</f>
        <v>0</v>
      </c>
      <c r="Q203" s="143">
        <v>0</v>
      </c>
      <c r="R203" s="143">
        <f>Q203*H203</f>
        <v>0</v>
      </c>
      <c r="S203" s="143">
        <v>0</v>
      </c>
      <c r="T203" s="144">
        <f>S203*H203</f>
        <v>0</v>
      </c>
      <c r="AR203" s="145" t="s">
        <v>252</v>
      </c>
      <c r="AT203" s="145" t="s">
        <v>174</v>
      </c>
      <c r="AU203" s="145" t="s">
        <v>85</v>
      </c>
      <c r="AY203" s="17" t="s">
        <v>172</v>
      </c>
      <c r="BE203" s="146">
        <f>IF(N203="základní",J203,0)</f>
        <v>0</v>
      </c>
      <c r="BF203" s="146">
        <f>IF(N203="snížená",J203,0)</f>
        <v>0</v>
      </c>
      <c r="BG203" s="146">
        <f>IF(N203="zákl. přenesená",J203,0)</f>
        <v>0</v>
      </c>
      <c r="BH203" s="146">
        <f>IF(N203="sníž. přenesená",J203,0)</f>
        <v>0</v>
      </c>
      <c r="BI203" s="146">
        <f>IF(N203="nulová",J203,0)</f>
        <v>0</v>
      </c>
      <c r="BJ203" s="17" t="s">
        <v>8</v>
      </c>
      <c r="BK203" s="146">
        <f>ROUND(I203*H203,0)</f>
        <v>0</v>
      </c>
      <c r="BL203" s="17" t="s">
        <v>252</v>
      </c>
      <c r="BM203" s="145" t="s">
        <v>439</v>
      </c>
    </row>
    <row r="204" spans="2:65" s="11" customFormat="1" ht="22.9" customHeight="1">
      <c r="B204" s="121"/>
      <c r="D204" s="122" t="s">
        <v>76</v>
      </c>
      <c r="E204" s="131" t="s">
        <v>793</v>
      </c>
      <c r="F204" s="131" t="s">
        <v>794</v>
      </c>
      <c r="I204" s="124"/>
      <c r="J204" s="132">
        <f>BK204</f>
        <v>0</v>
      </c>
      <c r="L204" s="121"/>
      <c r="M204" s="126"/>
      <c r="P204" s="127">
        <f>SUM(P205:P207)</f>
        <v>0</v>
      </c>
      <c r="R204" s="127">
        <f>SUM(R205:R207)</f>
        <v>0</v>
      </c>
      <c r="T204" s="128">
        <f>SUM(T205:T207)</f>
        <v>0</v>
      </c>
      <c r="AR204" s="122" t="s">
        <v>85</v>
      </c>
      <c r="AT204" s="129" t="s">
        <v>76</v>
      </c>
      <c r="AU204" s="129" t="s">
        <v>8</v>
      </c>
      <c r="AY204" s="122" t="s">
        <v>172</v>
      </c>
      <c r="BK204" s="130">
        <f>SUM(BK205:BK207)</f>
        <v>0</v>
      </c>
    </row>
    <row r="205" spans="2:65" s="1" customFormat="1" ht="37.9" customHeight="1">
      <c r="B205" s="133"/>
      <c r="C205" s="134" t="s">
        <v>312</v>
      </c>
      <c r="D205" s="134" t="s">
        <v>174</v>
      </c>
      <c r="E205" s="135" t="s">
        <v>795</v>
      </c>
      <c r="F205" s="136" t="s">
        <v>796</v>
      </c>
      <c r="G205" s="137" t="s">
        <v>191</v>
      </c>
      <c r="H205" s="138">
        <v>2</v>
      </c>
      <c r="I205" s="139"/>
      <c r="J205" s="140">
        <f>ROUND(I205*H205,0)</f>
        <v>0</v>
      </c>
      <c r="K205" s="136" t="s">
        <v>1</v>
      </c>
      <c r="L205" s="32"/>
      <c r="M205" s="141" t="s">
        <v>1</v>
      </c>
      <c r="N205" s="142" t="s">
        <v>42</v>
      </c>
      <c r="P205" s="143">
        <f>O205*H205</f>
        <v>0</v>
      </c>
      <c r="Q205" s="143">
        <v>0</v>
      </c>
      <c r="R205" s="143">
        <f>Q205*H205</f>
        <v>0</v>
      </c>
      <c r="S205" s="143">
        <v>0</v>
      </c>
      <c r="T205" s="144">
        <f>S205*H205</f>
        <v>0</v>
      </c>
      <c r="AR205" s="145" t="s">
        <v>252</v>
      </c>
      <c r="AT205" s="145" t="s">
        <v>174</v>
      </c>
      <c r="AU205" s="145" t="s">
        <v>85</v>
      </c>
      <c r="AY205" s="17" t="s">
        <v>172</v>
      </c>
      <c r="BE205" s="146">
        <f>IF(N205="základní",J205,0)</f>
        <v>0</v>
      </c>
      <c r="BF205" s="146">
        <f>IF(N205="snížená",J205,0)</f>
        <v>0</v>
      </c>
      <c r="BG205" s="146">
        <f>IF(N205="zákl. přenesená",J205,0)</f>
        <v>0</v>
      </c>
      <c r="BH205" s="146">
        <f>IF(N205="sníž. přenesená",J205,0)</f>
        <v>0</v>
      </c>
      <c r="BI205" s="146">
        <f>IF(N205="nulová",J205,0)</f>
        <v>0</v>
      </c>
      <c r="BJ205" s="17" t="s">
        <v>8</v>
      </c>
      <c r="BK205" s="146">
        <f>ROUND(I205*H205,0)</f>
        <v>0</v>
      </c>
      <c r="BL205" s="17" t="s">
        <v>252</v>
      </c>
      <c r="BM205" s="145" t="s">
        <v>447</v>
      </c>
    </row>
    <row r="206" spans="2:65" s="12" customFormat="1">
      <c r="B206" s="147"/>
      <c r="D206" s="148" t="s">
        <v>180</v>
      </c>
      <c r="E206" s="149" t="s">
        <v>1</v>
      </c>
      <c r="F206" s="150" t="s">
        <v>797</v>
      </c>
      <c r="H206" s="151">
        <v>2</v>
      </c>
      <c r="I206" s="152"/>
      <c r="L206" s="147"/>
      <c r="M206" s="153"/>
      <c r="T206" s="154"/>
      <c r="AT206" s="149" t="s">
        <v>180</v>
      </c>
      <c r="AU206" s="149" t="s">
        <v>85</v>
      </c>
      <c r="AV206" s="12" t="s">
        <v>85</v>
      </c>
      <c r="AW206" s="12" t="s">
        <v>33</v>
      </c>
      <c r="AX206" s="12" t="s">
        <v>77</v>
      </c>
      <c r="AY206" s="149" t="s">
        <v>172</v>
      </c>
    </row>
    <row r="207" spans="2:65" s="14" customFormat="1">
      <c r="B207" s="172"/>
      <c r="D207" s="148" t="s">
        <v>180</v>
      </c>
      <c r="E207" s="173" t="s">
        <v>1</v>
      </c>
      <c r="F207" s="174" t="s">
        <v>644</v>
      </c>
      <c r="H207" s="175">
        <v>2</v>
      </c>
      <c r="I207" s="176"/>
      <c r="L207" s="172"/>
      <c r="M207" s="177"/>
      <c r="T207" s="178"/>
      <c r="AT207" s="173" t="s">
        <v>180</v>
      </c>
      <c r="AU207" s="173" t="s">
        <v>85</v>
      </c>
      <c r="AV207" s="14" t="s">
        <v>91</v>
      </c>
      <c r="AW207" s="14" t="s">
        <v>33</v>
      </c>
      <c r="AX207" s="14" t="s">
        <v>8</v>
      </c>
      <c r="AY207" s="173" t="s">
        <v>172</v>
      </c>
    </row>
    <row r="208" spans="2:65" s="11" customFormat="1" ht="22.9" customHeight="1">
      <c r="B208" s="121"/>
      <c r="D208" s="122" t="s">
        <v>76</v>
      </c>
      <c r="E208" s="131" t="s">
        <v>798</v>
      </c>
      <c r="F208" s="131" t="s">
        <v>799</v>
      </c>
      <c r="I208" s="124"/>
      <c r="J208" s="132">
        <f>BK208</f>
        <v>0</v>
      </c>
      <c r="L208" s="121"/>
      <c r="M208" s="126"/>
      <c r="P208" s="127">
        <f>SUM(P209:P234)</f>
        <v>0</v>
      </c>
      <c r="R208" s="127">
        <f>SUM(R209:R234)</f>
        <v>0</v>
      </c>
      <c r="T208" s="128">
        <f>SUM(T209:T234)</f>
        <v>0</v>
      </c>
      <c r="AR208" s="122" t="s">
        <v>85</v>
      </c>
      <c r="AT208" s="129" t="s">
        <v>76</v>
      </c>
      <c r="AU208" s="129" t="s">
        <v>8</v>
      </c>
      <c r="AY208" s="122" t="s">
        <v>172</v>
      </c>
      <c r="BK208" s="130">
        <f>SUM(BK209:BK234)</f>
        <v>0</v>
      </c>
    </row>
    <row r="209" spans="2:65" s="1" customFormat="1" ht="24.2" customHeight="1">
      <c r="B209" s="133"/>
      <c r="C209" s="134" t="s">
        <v>317</v>
      </c>
      <c r="D209" s="134" t="s">
        <v>174</v>
      </c>
      <c r="E209" s="135" t="s">
        <v>800</v>
      </c>
      <c r="F209" s="136" t="s">
        <v>801</v>
      </c>
      <c r="G209" s="137" t="s">
        <v>191</v>
      </c>
      <c r="H209" s="138">
        <v>2</v>
      </c>
      <c r="I209" s="139"/>
      <c r="J209" s="140">
        <f>ROUND(I209*H209,0)</f>
        <v>0</v>
      </c>
      <c r="K209" s="136" t="s">
        <v>1</v>
      </c>
      <c r="L209" s="32"/>
      <c r="M209" s="141" t="s">
        <v>1</v>
      </c>
      <c r="N209" s="142" t="s">
        <v>42</v>
      </c>
      <c r="P209" s="143">
        <f>O209*H209</f>
        <v>0</v>
      </c>
      <c r="Q209" s="143">
        <v>0</v>
      </c>
      <c r="R209" s="143">
        <f>Q209*H209</f>
        <v>0</v>
      </c>
      <c r="S209" s="143">
        <v>0</v>
      </c>
      <c r="T209" s="144">
        <f>S209*H209</f>
        <v>0</v>
      </c>
      <c r="AR209" s="145" t="s">
        <v>252</v>
      </c>
      <c r="AT209" s="145" t="s">
        <v>174</v>
      </c>
      <c r="AU209" s="145" t="s">
        <v>85</v>
      </c>
      <c r="AY209" s="17" t="s">
        <v>172</v>
      </c>
      <c r="BE209" s="146">
        <f>IF(N209="základní",J209,0)</f>
        <v>0</v>
      </c>
      <c r="BF209" s="146">
        <f>IF(N209="snížená",J209,0)</f>
        <v>0</v>
      </c>
      <c r="BG209" s="146">
        <f>IF(N209="zákl. přenesená",J209,0)</f>
        <v>0</v>
      </c>
      <c r="BH209" s="146">
        <f>IF(N209="sníž. přenesená",J209,0)</f>
        <v>0</v>
      </c>
      <c r="BI209" s="146">
        <f>IF(N209="nulová",J209,0)</f>
        <v>0</v>
      </c>
      <c r="BJ209" s="17" t="s">
        <v>8</v>
      </c>
      <c r="BK209" s="146">
        <f>ROUND(I209*H209,0)</f>
        <v>0</v>
      </c>
      <c r="BL209" s="17" t="s">
        <v>252</v>
      </c>
      <c r="BM209" s="145" t="s">
        <v>457</v>
      </c>
    </row>
    <row r="210" spans="2:65" s="15" customFormat="1">
      <c r="B210" s="182"/>
      <c r="D210" s="148" t="s">
        <v>180</v>
      </c>
      <c r="E210" s="183" t="s">
        <v>1</v>
      </c>
      <c r="F210" s="184" t="s">
        <v>802</v>
      </c>
      <c r="H210" s="183" t="s">
        <v>1</v>
      </c>
      <c r="I210" s="185"/>
      <c r="L210" s="182"/>
      <c r="M210" s="186"/>
      <c r="T210" s="187"/>
      <c r="AT210" s="183" t="s">
        <v>180</v>
      </c>
      <c r="AU210" s="183" t="s">
        <v>85</v>
      </c>
      <c r="AV210" s="15" t="s">
        <v>8</v>
      </c>
      <c r="AW210" s="15" t="s">
        <v>33</v>
      </c>
      <c r="AX210" s="15" t="s">
        <v>77</v>
      </c>
      <c r="AY210" s="183" t="s">
        <v>172</v>
      </c>
    </row>
    <row r="211" spans="2:65" s="12" customFormat="1">
      <c r="B211" s="147"/>
      <c r="D211" s="148" t="s">
        <v>180</v>
      </c>
      <c r="E211" s="149" t="s">
        <v>1</v>
      </c>
      <c r="F211" s="150" t="s">
        <v>803</v>
      </c>
      <c r="H211" s="151">
        <v>2</v>
      </c>
      <c r="I211" s="152"/>
      <c r="L211" s="147"/>
      <c r="M211" s="153"/>
      <c r="T211" s="154"/>
      <c r="AT211" s="149" t="s">
        <v>180</v>
      </c>
      <c r="AU211" s="149" t="s">
        <v>85</v>
      </c>
      <c r="AV211" s="12" t="s">
        <v>85</v>
      </c>
      <c r="AW211" s="12" t="s">
        <v>33</v>
      </c>
      <c r="AX211" s="12" t="s">
        <v>77</v>
      </c>
      <c r="AY211" s="149" t="s">
        <v>172</v>
      </c>
    </row>
    <row r="212" spans="2:65" s="14" customFormat="1">
      <c r="B212" s="172"/>
      <c r="D212" s="148" t="s">
        <v>180</v>
      </c>
      <c r="E212" s="173" t="s">
        <v>1</v>
      </c>
      <c r="F212" s="174" t="s">
        <v>644</v>
      </c>
      <c r="H212" s="175">
        <v>2</v>
      </c>
      <c r="I212" s="176"/>
      <c r="L212" s="172"/>
      <c r="M212" s="177"/>
      <c r="T212" s="178"/>
      <c r="AT212" s="173" t="s">
        <v>180</v>
      </c>
      <c r="AU212" s="173" t="s">
        <v>85</v>
      </c>
      <c r="AV212" s="14" t="s">
        <v>91</v>
      </c>
      <c r="AW212" s="14" t="s">
        <v>33</v>
      </c>
      <c r="AX212" s="14" t="s">
        <v>8</v>
      </c>
      <c r="AY212" s="173" t="s">
        <v>172</v>
      </c>
    </row>
    <row r="213" spans="2:65" s="1" customFormat="1" ht="16.5" customHeight="1">
      <c r="B213" s="133"/>
      <c r="C213" s="134" t="s">
        <v>323</v>
      </c>
      <c r="D213" s="134" t="s">
        <v>174</v>
      </c>
      <c r="E213" s="135" t="s">
        <v>804</v>
      </c>
      <c r="F213" s="136" t="s">
        <v>805</v>
      </c>
      <c r="G213" s="137" t="s">
        <v>177</v>
      </c>
      <c r="H213" s="138">
        <v>22.94</v>
      </c>
      <c r="I213" s="139"/>
      <c r="J213" s="140">
        <f>ROUND(I213*H213,0)</f>
        <v>0</v>
      </c>
      <c r="K213" s="136" t="s">
        <v>1</v>
      </c>
      <c r="L213" s="32"/>
      <c r="M213" s="141" t="s">
        <v>1</v>
      </c>
      <c r="N213" s="142" t="s">
        <v>42</v>
      </c>
      <c r="P213" s="143">
        <f>O213*H213</f>
        <v>0</v>
      </c>
      <c r="Q213" s="143">
        <v>0</v>
      </c>
      <c r="R213" s="143">
        <f>Q213*H213</f>
        <v>0</v>
      </c>
      <c r="S213" s="143">
        <v>0</v>
      </c>
      <c r="T213" s="144">
        <f>S213*H213</f>
        <v>0</v>
      </c>
      <c r="AR213" s="145" t="s">
        <v>252</v>
      </c>
      <c r="AT213" s="145" t="s">
        <v>174</v>
      </c>
      <c r="AU213" s="145" t="s">
        <v>85</v>
      </c>
      <c r="AY213" s="17" t="s">
        <v>172</v>
      </c>
      <c r="BE213" s="146">
        <f>IF(N213="základní",J213,0)</f>
        <v>0</v>
      </c>
      <c r="BF213" s="146">
        <f>IF(N213="snížená",J213,0)</f>
        <v>0</v>
      </c>
      <c r="BG213" s="146">
        <f>IF(N213="zákl. přenesená",J213,0)</f>
        <v>0</v>
      </c>
      <c r="BH213" s="146">
        <f>IF(N213="sníž. přenesená",J213,0)</f>
        <v>0</v>
      </c>
      <c r="BI213" s="146">
        <f>IF(N213="nulová",J213,0)</f>
        <v>0</v>
      </c>
      <c r="BJ213" s="17" t="s">
        <v>8</v>
      </c>
      <c r="BK213" s="146">
        <f>ROUND(I213*H213,0)</f>
        <v>0</v>
      </c>
      <c r="BL213" s="17" t="s">
        <v>252</v>
      </c>
      <c r="BM213" s="145" t="s">
        <v>465</v>
      </c>
    </row>
    <row r="214" spans="2:65" s="15" customFormat="1">
      <c r="B214" s="182"/>
      <c r="D214" s="148" t="s">
        <v>180</v>
      </c>
      <c r="E214" s="183" t="s">
        <v>1</v>
      </c>
      <c r="F214" s="184" t="s">
        <v>806</v>
      </c>
      <c r="H214" s="183" t="s">
        <v>1</v>
      </c>
      <c r="I214" s="185"/>
      <c r="L214" s="182"/>
      <c r="M214" s="186"/>
      <c r="T214" s="187"/>
      <c r="AT214" s="183" t="s">
        <v>180</v>
      </c>
      <c r="AU214" s="183" t="s">
        <v>85</v>
      </c>
      <c r="AV214" s="15" t="s">
        <v>8</v>
      </c>
      <c r="AW214" s="15" t="s">
        <v>33</v>
      </c>
      <c r="AX214" s="15" t="s">
        <v>77</v>
      </c>
      <c r="AY214" s="183" t="s">
        <v>172</v>
      </c>
    </row>
    <row r="215" spans="2:65" s="12" customFormat="1">
      <c r="B215" s="147"/>
      <c r="D215" s="148" t="s">
        <v>180</v>
      </c>
      <c r="E215" s="149" t="s">
        <v>1</v>
      </c>
      <c r="F215" s="150" t="s">
        <v>807</v>
      </c>
      <c r="H215" s="151">
        <v>8.14</v>
      </c>
      <c r="I215" s="152"/>
      <c r="L215" s="147"/>
      <c r="M215" s="153"/>
      <c r="T215" s="154"/>
      <c r="AT215" s="149" t="s">
        <v>180</v>
      </c>
      <c r="AU215" s="149" t="s">
        <v>85</v>
      </c>
      <c r="AV215" s="12" t="s">
        <v>85</v>
      </c>
      <c r="AW215" s="12" t="s">
        <v>33</v>
      </c>
      <c r="AX215" s="12" t="s">
        <v>77</v>
      </c>
      <c r="AY215" s="149" t="s">
        <v>172</v>
      </c>
    </row>
    <row r="216" spans="2:65" s="15" customFormat="1">
      <c r="B216" s="182"/>
      <c r="D216" s="148" t="s">
        <v>180</v>
      </c>
      <c r="E216" s="183" t="s">
        <v>1</v>
      </c>
      <c r="F216" s="184" t="s">
        <v>808</v>
      </c>
      <c r="H216" s="183" t="s">
        <v>1</v>
      </c>
      <c r="I216" s="185"/>
      <c r="L216" s="182"/>
      <c r="M216" s="186"/>
      <c r="T216" s="187"/>
      <c r="AT216" s="183" t="s">
        <v>180</v>
      </c>
      <c r="AU216" s="183" t="s">
        <v>85</v>
      </c>
      <c r="AV216" s="15" t="s">
        <v>8</v>
      </c>
      <c r="AW216" s="15" t="s">
        <v>33</v>
      </c>
      <c r="AX216" s="15" t="s">
        <v>77</v>
      </c>
      <c r="AY216" s="183" t="s">
        <v>172</v>
      </c>
    </row>
    <row r="217" spans="2:65" s="12" customFormat="1">
      <c r="B217" s="147"/>
      <c r="D217" s="148" t="s">
        <v>180</v>
      </c>
      <c r="E217" s="149" t="s">
        <v>1</v>
      </c>
      <c r="F217" s="150" t="s">
        <v>809</v>
      </c>
      <c r="H217" s="151">
        <v>14.8</v>
      </c>
      <c r="I217" s="152"/>
      <c r="L217" s="147"/>
      <c r="M217" s="153"/>
      <c r="T217" s="154"/>
      <c r="AT217" s="149" t="s">
        <v>180</v>
      </c>
      <c r="AU217" s="149" t="s">
        <v>85</v>
      </c>
      <c r="AV217" s="12" t="s">
        <v>85</v>
      </c>
      <c r="AW217" s="12" t="s">
        <v>33</v>
      </c>
      <c r="AX217" s="12" t="s">
        <v>77</v>
      </c>
      <c r="AY217" s="149" t="s">
        <v>172</v>
      </c>
    </row>
    <row r="218" spans="2:65" s="14" customFormat="1">
      <c r="B218" s="172"/>
      <c r="D218" s="148" t="s">
        <v>180</v>
      </c>
      <c r="E218" s="173" t="s">
        <v>1</v>
      </c>
      <c r="F218" s="174" t="s">
        <v>740</v>
      </c>
      <c r="H218" s="175">
        <v>22.94</v>
      </c>
      <c r="I218" s="176"/>
      <c r="L218" s="172"/>
      <c r="M218" s="177"/>
      <c r="T218" s="178"/>
      <c r="AT218" s="173" t="s">
        <v>180</v>
      </c>
      <c r="AU218" s="173" t="s">
        <v>85</v>
      </c>
      <c r="AV218" s="14" t="s">
        <v>91</v>
      </c>
      <c r="AW218" s="14" t="s">
        <v>33</v>
      </c>
      <c r="AX218" s="14" t="s">
        <v>8</v>
      </c>
      <c r="AY218" s="173" t="s">
        <v>172</v>
      </c>
    </row>
    <row r="219" spans="2:65" s="1" customFormat="1" ht="16.5" customHeight="1">
      <c r="B219" s="133"/>
      <c r="C219" s="134" t="s">
        <v>331</v>
      </c>
      <c r="D219" s="134" t="s">
        <v>174</v>
      </c>
      <c r="E219" s="135" t="s">
        <v>810</v>
      </c>
      <c r="F219" s="136" t="s">
        <v>811</v>
      </c>
      <c r="G219" s="137" t="s">
        <v>191</v>
      </c>
      <c r="H219" s="138">
        <v>2</v>
      </c>
      <c r="I219" s="139"/>
      <c r="J219" s="140">
        <f>ROUND(I219*H219,0)</f>
        <v>0</v>
      </c>
      <c r="K219" s="136" t="s">
        <v>1</v>
      </c>
      <c r="L219" s="32"/>
      <c r="M219" s="141" t="s">
        <v>1</v>
      </c>
      <c r="N219" s="142" t="s">
        <v>42</v>
      </c>
      <c r="P219" s="143">
        <f>O219*H219</f>
        <v>0</v>
      </c>
      <c r="Q219" s="143">
        <v>0</v>
      </c>
      <c r="R219" s="143">
        <f>Q219*H219</f>
        <v>0</v>
      </c>
      <c r="S219" s="143">
        <v>0</v>
      </c>
      <c r="T219" s="144">
        <f>S219*H219</f>
        <v>0</v>
      </c>
      <c r="AR219" s="145" t="s">
        <v>252</v>
      </c>
      <c r="AT219" s="145" t="s">
        <v>174</v>
      </c>
      <c r="AU219" s="145" t="s">
        <v>85</v>
      </c>
      <c r="AY219" s="17" t="s">
        <v>172</v>
      </c>
      <c r="BE219" s="146">
        <f>IF(N219="základní",J219,0)</f>
        <v>0</v>
      </c>
      <c r="BF219" s="146">
        <f>IF(N219="snížená",J219,0)</f>
        <v>0</v>
      </c>
      <c r="BG219" s="146">
        <f>IF(N219="zákl. přenesená",J219,0)</f>
        <v>0</v>
      </c>
      <c r="BH219" s="146">
        <f>IF(N219="sníž. přenesená",J219,0)</f>
        <v>0</v>
      </c>
      <c r="BI219" s="146">
        <f>IF(N219="nulová",J219,0)</f>
        <v>0</v>
      </c>
      <c r="BJ219" s="17" t="s">
        <v>8</v>
      </c>
      <c r="BK219" s="146">
        <f>ROUND(I219*H219,0)</f>
        <v>0</v>
      </c>
      <c r="BL219" s="17" t="s">
        <v>252</v>
      </c>
      <c r="BM219" s="145" t="s">
        <v>475</v>
      </c>
    </row>
    <row r="220" spans="2:65" s="12" customFormat="1">
      <c r="B220" s="147"/>
      <c r="D220" s="148" t="s">
        <v>180</v>
      </c>
      <c r="E220" s="149" t="s">
        <v>1</v>
      </c>
      <c r="F220" s="150" t="s">
        <v>812</v>
      </c>
      <c r="H220" s="151">
        <v>2</v>
      </c>
      <c r="I220" s="152"/>
      <c r="L220" s="147"/>
      <c r="M220" s="153"/>
      <c r="T220" s="154"/>
      <c r="AT220" s="149" t="s">
        <v>180</v>
      </c>
      <c r="AU220" s="149" t="s">
        <v>85</v>
      </c>
      <c r="AV220" s="12" t="s">
        <v>85</v>
      </c>
      <c r="AW220" s="12" t="s">
        <v>33</v>
      </c>
      <c r="AX220" s="12" t="s">
        <v>77</v>
      </c>
      <c r="AY220" s="149" t="s">
        <v>172</v>
      </c>
    </row>
    <row r="221" spans="2:65" s="14" customFormat="1">
      <c r="B221" s="172"/>
      <c r="D221" s="148" t="s">
        <v>180</v>
      </c>
      <c r="E221" s="173" t="s">
        <v>1</v>
      </c>
      <c r="F221" s="174" t="s">
        <v>644</v>
      </c>
      <c r="H221" s="175">
        <v>2</v>
      </c>
      <c r="I221" s="176"/>
      <c r="L221" s="172"/>
      <c r="M221" s="177"/>
      <c r="T221" s="178"/>
      <c r="AT221" s="173" t="s">
        <v>180</v>
      </c>
      <c r="AU221" s="173" t="s">
        <v>85</v>
      </c>
      <c r="AV221" s="14" t="s">
        <v>91</v>
      </c>
      <c r="AW221" s="14" t="s">
        <v>33</v>
      </c>
      <c r="AX221" s="14" t="s">
        <v>8</v>
      </c>
      <c r="AY221" s="173" t="s">
        <v>172</v>
      </c>
    </row>
    <row r="222" spans="2:65" s="1" customFormat="1" ht="24.2" customHeight="1">
      <c r="B222" s="133"/>
      <c r="C222" s="162" t="s">
        <v>339</v>
      </c>
      <c r="D222" s="162" t="s">
        <v>231</v>
      </c>
      <c r="E222" s="163" t="s">
        <v>813</v>
      </c>
      <c r="F222" s="164" t="s">
        <v>814</v>
      </c>
      <c r="G222" s="165" t="s">
        <v>191</v>
      </c>
      <c r="H222" s="166">
        <v>26</v>
      </c>
      <c r="I222" s="167"/>
      <c r="J222" s="168">
        <f>ROUND(I222*H222,0)</f>
        <v>0</v>
      </c>
      <c r="K222" s="164" t="s">
        <v>1</v>
      </c>
      <c r="L222" s="169"/>
      <c r="M222" s="170" t="s">
        <v>1</v>
      </c>
      <c r="N222" s="171" t="s">
        <v>42</v>
      </c>
      <c r="P222" s="143">
        <f>O222*H222</f>
        <v>0</v>
      </c>
      <c r="Q222" s="143">
        <v>0</v>
      </c>
      <c r="R222" s="143">
        <f>Q222*H222</f>
        <v>0</v>
      </c>
      <c r="S222" s="143">
        <v>0</v>
      </c>
      <c r="T222" s="144">
        <f>S222*H222</f>
        <v>0</v>
      </c>
      <c r="AR222" s="145" t="s">
        <v>343</v>
      </c>
      <c r="AT222" s="145" t="s">
        <v>231</v>
      </c>
      <c r="AU222" s="145" t="s">
        <v>85</v>
      </c>
      <c r="AY222" s="17" t="s">
        <v>172</v>
      </c>
      <c r="BE222" s="146">
        <f>IF(N222="základní",J222,0)</f>
        <v>0</v>
      </c>
      <c r="BF222" s="146">
        <f>IF(N222="snížená",J222,0)</f>
        <v>0</v>
      </c>
      <c r="BG222" s="146">
        <f>IF(N222="zákl. přenesená",J222,0)</f>
        <v>0</v>
      </c>
      <c r="BH222" s="146">
        <f>IF(N222="sníž. přenesená",J222,0)</f>
        <v>0</v>
      </c>
      <c r="BI222" s="146">
        <f>IF(N222="nulová",J222,0)</f>
        <v>0</v>
      </c>
      <c r="BJ222" s="17" t="s">
        <v>8</v>
      </c>
      <c r="BK222" s="146">
        <f>ROUND(I222*H222,0)</f>
        <v>0</v>
      </c>
      <c r="BL222" s="17" t="s">
        <v>252</v>
      </c>
      <c r="BM222" s="145" t="s">
        <v>483</v>
      </c>
    </row>
    <row r="223" spans="2:65" s="15" customFormat="1">
      <c r="B223" s="182"/>
      <c r="D223" s="148" t="s">
        <v>180</v>
      </c>
      <c r="E223" s="183" t="s">
        <v>1</v>
      </c>
      <c r="F223" s="184" t="s">
        <v>815</v>
      </c>
      <c r="H223" s="183" t="s">
        <v>1</v>
      </c>
      <c r="I223" s="185"/>
      <c r="L223" s="182"/>
      <c r="M223" s="186"/>
      <c r="T223" s="187"/>
      <c r="AT223" s="183" t="s">
        <v>180</v>
      </c>
      <c r="AU223" s="183" t="s">
        <v>85</v>
      </c>
      <c r="AV223" s="15" t="s">
        <v>8</v>
      </c>
      <c r="AW223" s="15" t="s">
        <v>33</v>
      </c>
      <c r="AX223" s="15" t="s">
        <v>77</v>
      </c>
      <c r="AY223" s="183" t="s">
        <v>172</v>
      </c>
    </row>
    <row r="224" spans="2:65" s="12" customFormat="1">
      <c r="B224" s="147"/>
      <c r="D224" s="148" t="s">
        <v>180</v>
      </c>
      <c r="E224" s="149" t="s">
        <v>1</v>
      </c>
      <c r="F224" s="150" t="s">
        <v>816</v>
      </c>
      <c r="H224" s="151">
        <v>26</v>
      </c>
      <c r="I224" s="152"/>
      <c r="L224" s="147"/>
      <c r="M224" s="153"/>
      <c r="T224" s="154"/>
      <c r="AT224" s="149" t="s">
        <v>180</v>
      </c>
      <c r="AU224" s="149" t="s">
        <v>85</v>
      </c>
      <c r="AV224" s="12" t="s">
        <v>85</v>
      </c>
      <c r="AW224" s="12" t="s">
        <v>33</v>
      </c>
      <c r="AX224" s="12" t="s">
        <v>77</v>
      </c>
      <c r="AY224" s="149" t="s">
        <v>172</v>
      </c>
    </row>
    <row r="225" spans="2:65" s="14" customFormat="1">
      <c r="B225" s="172"/>
      <c r="D225" s="148" t="s">
        <v>180</v>
      </c>
      <c r="E225" s="173" t="s">
        <v>1</v>
      </c>
      <c r="F225" s="174" t="s">
        <v>644</v>
      </c>
      <c r="H225" s="175">
        <v>26</v>
      </c>
      <c r="I225" s="176"/>
      <c r="L225" s="172"/>
      <c r="M225" s="177"/>
      <c r="T225" s="178"/>
      <c r="AT225" s="173" t="s">
        <v>180</v>
      </c>
      <c r="AU225" s="173" t="s">
        <v>85</v>
      </c>
      <c r="AV225" s="14" t="s">
        <v>91</v>
      </c>
      <c r="AW225" s="14" t="s">
        <v>33</v>
      </c>
      <c r="AX225" s="14" t="s">
        <v>8</v>
      </c>
      <c r="AY225" s="173" t="s">
        <v>172</v>
      </c>
    </row>
    <row r="226" spans="2:65" s="1" customFormat="1" ht="24.2" customHeight="1">
      <c r="B226" s="133"/>
      <c r="C226" s="134" t="s">
        <v>343</v>
      </c>
      <c r="D226" s="134" t="s">
        <v>174</v>
      </c>
      <c r="E226" s="135" t="s">
        <v>817</v>
      </c>
      <c r="F226" s="136" t="s">
        <v>818</v>
      </c>
      <c r="G226" s="137" t="s">
        <v>177</v>
      </c>
      <c r="H226" s="138">
        <v>14.8</v>
      </c>
      <c r="I226" s="139"/>
      <c r="J226" s="140">
        <f>ROUND(I226*H226,0)</f>
        <v>0</v>
      </c>
      <c r="K226" s="136" t="s">
        <v>1</v>
      </c>
      <c r="L226" s="32"/>
      <c r="M226" s="141" t="s">
        <v>1</v>
      </c>
      <c r="N226" s="142" t="s">
        <v>42</v>
      </c>
      <c r="P226" s="143">
        <f>O226*H226</f>
        <v>0</v>
      </c>
      <c r="Q226" s="143">
        <v>0</v>
      </c>
      <c r="R226" s="143">
        <f>Q226*H226</f>
        <v>0</v>
      </c>
      <c r="S226" s="143">
        <v>0</v>
      </c>
      <c r="T226" s="144">
        <f>S226*H226</f>
        <v>0</v>
      </c>
      <c r="AR226" s="145" t="s">
        <v>252</v>
      </c>
      <c r="AT226" s="145" t="s">
        <v>174</v>
      </c>
      <c r="AU226" s="145" t="s">
        <v>85</v>
      </c>
      <c r="AY226" s="17" t="s">
        <v>172</v>
      </c>
      <c r="BE226" s="146">
        <f>IF(N226="základní",J226,0)</f>
        <v>0</v>
      </c>
      <c r="BF226" s="146">
        <f>IF(N226="snížená",J226,0)</f>
        <v>0</v>
      </c>
      <c r="BG226" s="146">
        <f>IF(N226="zákl. přenesená",J226,0)</f>
        <v>0</v>
      </c>
      <c r="BH226" s="146">
        <f>IF(N226="sníž. přenesená",J226,0)</f>
        <v>0</v>
      </c>
      <c r="BI226" s="146">
        <f>IF(N226="nulová",J226,0)</f>
        <v>0</v>
      </c>
      <c r="BJ226" s="17" t="s">
        <v>8</v>
      </c>
      <c r="BK226" s="146">
        <f>ROUND(I226*H226,0)</f>
        <v>0</v>
      </c>
      <c r="BL226" s="17" t="s">
        <v>252</v>
      </c>
      <c r="BM226" s="145" t="s">
        <v>493</v>
      </c>
    </row>
    <row r="227" spans="2:65" s="15" customFormat="1">
      <c r="B227" s="182"/>
      <c r="D227" s="148" t="s">
        <v>180</v>
      </c>
      <c r="E227" s="183" t="s">
        <v>1</v>
      </c>
      <c r="F227" s="184" t="s">
        <v>819</v>
      </c>
      <c r="H227" s="183" t="s">
        <v>1</v>
      </c>
      <c r="I227" s="185"/>
      <c r="L227" s="182"/>
      <c r="M227" s="186"/>
      <c r="T227" s="187"/>
      <c r="AT227" s="183" t="s">
        <v>180</v>
      </c>
      <c r="AU227" s="183" t="s">
        <v>85</v>
      </c>
      <c r="AV227" s="15" t="s">
        <v>8</v>
      </c>
      <c r="AW227" s="15" t="s">
        <v>33</v>
      </c>
      <c r="AX227" s="15" t="s">
        <v>77</v>
      </c>
      <c r="AY227" s="183" t="s">
        <v>172</v>
      </c>
    </row>
    <row r="228" spans="2:65" s="12" customFormat="1">
      <c r="B228" s="147"/>
      <c r="D228" s="148" t="s">
        <v>180</v>
      </c>
      <c r="E228" s="149" t="s">
        <v>1</v>
      </c>
      <c r="F228" s="150" t="s">
        <v>809</v>
      </c>
      <c r="H228" s="151">
        <v>14.8</v>
      </c>
      <c r="I228" s="152"/>
      <c r="L228" s="147"/>
      <c r="M228" s="153"/>
      <c r="T228" s="154"/>
      <c r="AT228" s="149" t="s">
        <v>180</v>
      </c>
      <c r="AU228" s="149" t="s">
        <v>85</v>
      </c>
      <c r="AV228" s="12" t="s">
        <v>85</v>
      </c>
      <c r="AW228" s="12" t="s">
        <v>33</v>
      </c>
      <c r="AX228" s="12" t="s">
        <v>77</v>
      </c>
      <c r="AY228" s="149" t="s">
        <v>172</v>
      </c>
    </row>
    <row r="229" spans="2:65" s="14" customFormat="1">
      <c r="B229" s="172"/>
      <c r="D229" s="148" t="s">
        <v>180</v>
      </c>
      <c r="E229" s="173" t="s">
        <v>1</v>
      </c>
      <c r="F229" s="174" t="s">
        <v>644</v>
      </c>
      <c r="H229" s="175">
        <v>14.8</v>
      </c>
      <c r="I229" s="176"/>
      <c r="L229" s="172"/>
      <c r="M229" s="177"/>
      <c r="T229" s="178"/>
      <c r="AT229" s="173" t="s">
        <v>180</v>
      </c>
      <c r="AU229" s="173" t="s">
        <v>85</v>
      </c>
      <c r="AV229" s="14" t="s">
        <v>91</v>
      </c>
      <c r="AW229" s="14" t="s">
        <v>33</v>
      </c>
      <c r="AX229" s="14" t="s">
        <v>8</v>
      </c>
      <c r="AY229" s="173" t="s">
        <v>172</v>
      </c>
    </row>
    <row r="230" spans="2:65" s="1" customFormat="1" ht="24.2" customHeight="1">
      <c r="B230" s="133"/>
      <c r="C230" s="134" t="s">
        <v>347</v>
      </c>
      <c r="D230" s="134" t="s">
        <v>174</v>
      </c>
      <c r="E230" s="135" t="s">
        <v>820</v>
      </c>
      <c r="F230" s="136" t="s">
        <v>821</v>
      </c>
      <c r="G230" s="137" t="s">
        <v>177</v>
      </c>
      <c r="H230" s="138">
        <v>14.8</v>
      </c>
      <c r="I230" s="139"/>
      <c r="J230" s="140">
        <f>ROUND(I230*H230,0)</f>
        <v>0</v>
      </c>
      <c r="K230" s="136" t="s">
        <v>1</v>
      </c>
      <c r="L230" s="32"/>
      <c r="M230" s="141" t="s">
        <v>1</v>
      </c>
      <c r="N230" s="142" t="s">
        <v>42</v>
      </c>
      <c r="P230" s="143">
        <f>O230*H230</f>
        <v>0</v>
      </c>
      <c r="Q230" s="143">
        <v>0</v>
      </c>
      <c r="R230" s="143">
        <f>Q230*H230</f>
        <v>0</v>
      </c>
      <c r="S230" s="143">
        <v>0</v>
      </c>
      <c r="T230" s="144">
        <f>S230*H230</f>
        <v>0</v>
      </c>
      <c r="AR230" s="145" t="s">
        <v>252</v>
      </c>
      <c r="AT230" s="145" t="s">
        <v>174</v>
      </c>
      <c r="AU230" s="145" t="s">
        <v>85</v>
      </c>
      <c r="AY230" s="17" t="s">
        <v>172</v>
      </c>
      <c r="BE230" s="146">
        <f>IF(N230="základní",J230,0)</f>
        <v>0</v>
      </c>
      <c r="BF230" s="146">
        <f>IF(N230="snížená",J230,0)</f>
        <v>0</v>
      </c>
      <c r="BG230" s="146">
        <f>IF(N230="zákl. přenesená",J230,0)</f>
        <v>0</v>
      </c>
      <c r="BH230" s="146">
        <f>IF(N230="sníž. přenesená",J230,0)</f>
        <v>0</v>
      </c>
      <c r="BI230" s="146">
        <f>IF(N230="nulová",J230,0)</f>
        <v>0</v>
      </c>
      <c r="BJ230" s="17" t="s">
        <v>8</v>
      </c>
      <c r="BK230" s="146">
        <f>ROUND(I230*H230,0)</f>
        <v>0</v>
      </c>
      <c r="BL230" s="17" t="s">
        <v>252</v>
      </c>
      <c r="BM230" s="145" t="s">
        <v>503</v>
      </c>
    </row>
    <row r="231" spans="2:65" s="15" customFormat="1">
      <c r="B231" s="182"/>
      <c r="D231" s="148" t="s">
        <v>180</v>
      </c>
      <c r="E231" s="183" t="s">
        <v>1</v>
      </c>
      <c r="F231" s="184" t="s">
        <v>822</v>
      </c>
      <c r="H231" s="183" t="s">
        <v>1</v>
      </c>
      <c r="I231" s="185"/>
      <c r="L231" s="182"/>
      <c r="M231" s="186"/>
      <c r="T231" s="187"/>
      <c r="AT231" s="183" t="s">
        <v>180</v>
      </c>
      <c r="AU231" s="183" t="s">
        <v>85</v>
      </c>
      <c r="AV231" s="15" t="s">
        <v>8</v>
      </c>
      <c r="AW231" s="15" t="s">
        <v>33</v>
      </c>
      <c r="AX231" s="15" t="s">
        <v>77</v>
      </c>
      <c r="AY231" s="183" t="s">
        <v>172</v>
      </c>
    </row>
    <row r="232" spans="2:65" s="12" customFormat="1">
      <c r="B232" s="147"/>
      <c r="D232" s="148" t="s">
        <v>180</v>
      </c>
      <c r="E232" s="149" t="s">
        <v>1</v>
      </c>
      <c r="F232" s="150" t="s">
        <v>809</v>
      </c>
      <c r="H232" s="151">
        <v>14.8</v>
      </c>
      <c r="I232" s="152"/>
      <c r="L232" s="147"/>
      <c r="M232" s="153"/>
      <c r="T232" s="154"/>
      <c r="AT232" s="149" t="s">
        <v>180</v>
      </c>
      <c r="AU232" s="149" t="s">
        <v>85</v>
      </c>
      <c r="AV232" s="12" t="s">
        <v>85</v>
      </c>
      <c r="AW232" s="12" t="s">
        <v>33</v>
      </c>
      <c r="AX232" s="12" t="s">
        <v>77</v>
      </c>
      <c r="AY232" s="149" t="s">
        <v>172</v>
      </c>
    </row>
    <row r="233" spans="2:65" s="14" customFormat="1">
      <c r="B233" s="172"/>
      <c r="D233" s="148" t="s">
        <v>180</v>
      </c>
      <c r="E233" s="173" t="s">
        <v>1</v>
      </c>
      <c r="F233" s="174" t="s">
        <v>644</v>
      </c>
      <c r="H233" s="175">
        <v>14.8</v>
      </c>
      <c r="I233" s="176"/>
      <c r="L233" s="172"/>
      <c r="M233" s="177"/>
      <c r="T233" s="178"/>
      <c r="AT233" s="173" t="s">
        <v>180</v>
      </c>
      <c r="AU233" s="173" t="s">
        <v>85</v>
      </c>
      <c r="AV233" s="14" t="s">
        <v>91</v>
      </c>
      <c r="AW233" s="14" t="s">
        <v>33</v>
      </c>
      <c r="AX233" s="14" t="s">
        <v>8</v>
      </c>
      <c r="AY233" s="173" t="s">
        <v>172</v>
      </c>
    </row>
    <row r="234" spans="2:65" s="1" customFormat="1" ht="49.15" customHeight="1">
      <c r="B234" s="133"/>
      <c r="C234" s="134" t="s">
        <v>352</v>
      </c>
      <c r="D234" s="134" t="s">
        <v>174</v>
      </c>
      <c r="E234" s="135" t="s">
        <v>823</v>
      </c>
      <c r="F234" s="136" t="s">
        <v>824</v>
      </c>
      <c r="G234" s="137" t="s">
        <v>306</v>
      </c>
      <c r="H234" s="138">
        <v>0.27700000000000002</v>
      </c>
      <c r="I234" s="139"/>
      <c r="J234" s="140">
        <f>ROUND(I234*H234,0)</f>
        <v>0</v>
      </c>
      <c r="K234" s="136" t="s">
        <v>1</v>
      </c>
      <c r="L234" s="32"/>
      <c r="M234" s="141" t="s">
        <v>1</v>
      </c>
      <c r="N234" s="142" t="s">
        <v>42</v>
      </c>
      <c r="P234" s="143">
        <f>O234*H234</f>
        <v>0</v>
      </c>
      <c r="Q234" s="143">
        <v>0</v>
      </c>
      <c r="R234" s="143">
        <f>Q234*H234</f>
        <v>0</v>
      </c>
      <c r="S234" s="143">
        <v>0</v>
      </c>
      <c r="T234" s="144">
        <f>S234*H234</f>
        <v>0</v>
      </c>
      <c r="AR234" s="145" t="s">
        <v>252</v>
      </c>
      <c r="AT234" s="145" t="s">
        <v>174</v>
      </c>
      <c r="AU234" s="145" t="s">
        <v>85</v>
      </c>
      <c r="AY234" s="17" t="s">
        <v>172</v>
      </c>
      <c r="BE234" s="146">
        <f>IF(N234="základní",J234,0)</f>
        <v>0</v>
      </c>
      <c r="BF234" s="146">
        <f>IF(N234="snížená",J234,0)</f>
        <v>0</v>
      </c>
      <c r="BG234" s="146">
        <f>IF(N234="zákl. přenesená",J234,0)</f>
        <v>0</v>
      </c>
      <c r="BH234" s="146">
        <f>IF(N234="sníž. přenesená",J234,0)</f>
        <v>0</v>
      </c>
      <c r="BI234" s="146">
        <f>IF(N234="nulová",J234,0)</f>
        <v>0</v>
      </c>
      <c r="BJ234" s="17" t="s">
        <v>8</v>
      </c>
      <c r="BK234" s="146">
        <f>ROUND(I234*H234,0)</f>
        <v>0</v>
      </c>
      <c r="BL234" s="17" t="s">
        <v>252</v>
      </c>
      <c r="BM234" s="145" t="s">
        <v>512</v>
      </c>
    </row>
    <row r="235" spans="2:65" s="11" customFormat="1" ht="22.9" customHeight="1">
      <c r="B235" s="121"/>
      <c r="D235" s="122" t="s">
        <v>76</v>
      </c>
      <c r="E235" s="131" t="s">
        <v>825</v>
      </c>
      <c r="F235" s="131" t="s">
        <v>826</v>
      </c>
      <c r="I235" s="124"/>
      <c r="J235" s="132">
        <f>BK235</f>
        <v>0</v>
      </c>
      <c r="L235" s="121"/>
      <c r="M235" s="126"/>
      <c r="P235" s="127">
        <f>SUM(P236:P265)</f>
        <v>0</v>
      </c>
      <c r="R235" s="127">
        <f>SUM(R236:R265)</f>
        <v>0</v>
      </c>
      <c r="T235" s="128">
        <f>SUM(T236:T265)</f>
        <v>0</v>
      </c>
      <c r="AR235" s="122" t="s">
        <v>85</v>
      </c>
      <c r="AT235" s="129" t="s">
        <v>76</v>
      </c>
      <c r="AU235" s="129" t="s">
        <v>8</v>
      </c>
      <c r="AY235" s="122" t="s">
        <v>172</v>
      </c>
      <c r="BK235" s="130">
        <f>SUM(BK236:BK265)</f>
        <v>0</v>
      </c>
    </row>
    <row r="236" spans="2:65" s="1" customFormat="1" ht="24.2" customHeight="1">
      <c r="B236" s="133"/>
      <c r="C236" s="134" t="s">
        <v>356</v>
      </c>
      <c r="D236" s="134" t="s">
        <v>174</v>
      </c>
      <c r="E236" s="135" t="s">
        <v>827</v>
      </c>
      <c r="F236" s="136" t="s">
        <v>828</v>
      </c>
      <c r="G236" s="137" t="s">
        <v>191</v>
      </c>
      <c r="H236" s="138">
        <v>2</v>
      </c>
      <c r="I236" s="139"/>
      <c r="J236" s="140">
        <f>ROUND(I236*H236,0)</f>
        <v>0</v>
      </c>
      <c r="K236" s="136" t="s">
        <v>1</v>
      </c>
      <c r="L236" s="32"/>
      <c r="M236" s="141" t="s">
        <v>1</v>
      </c>
      <c r="N236" s="142" t="s">
        <v>42</v>
      </c>
      <c r="P236" s="143">
        <f>O236*H236</f>
        <v>0</v>
      </c>
      <c r="Q236" s="143">
        <v>0</v>
      </c>
      <c r="R236" s="143">
        <f>Q236*H236</f>
        <v>0</v>
      </c>
      <c r="S236" s="143">
        <v>0</v>
      </c>
      <c r="T236" s="144">
        <f>S236*H236</f>
        <v>0</v>
      </c>
      <c r="AR236" s="145" t="s">
        <v>252</v>
      </c>
      <c r="AT236" s="145" t="s">
        <v>174</v>
      </c>
      <c r="AU236" s="145" t="s">
        <v>85</v>
      </c>
      <c r="AY236" s="17" t="s">
        <v>172</v>
      </c>
      <c r="BE236" s="146">
        <f>IF(N236="základní",J236,0)</f>
        <v>0</v>
      </c>
      <c r="BF236" s="146">
        <f>IF(N236="snížená",J236,0)</f>
        <v>0</v>
      </c>
      <c r="BG236" s="146">
        <f>IF(N236="zákl. přenesená",J236,0)</f>
        <v>0</v>
      </c>
      <c r="BH236" s="146">
        <f>IF(N236="sníž. přenesená",J236,0)</f>
        <v>0</v>
      </c>
      <c r="BI236" s="146">
        <f>IF(N236="nulová",J236,0)</f>
        <v>0</v>
      </c>
      <c r="BJ236" s="17" t="s">
        <v>8</v>
      </c>
      <c r="BK236" s="146">
        <f>ROUND(I236*H236,0)</f>
        <v>0</v>
      </c>
      <c r="BL236" s="17" t="s">
        <v>252</v>
      </c>
      <c r="BM236" s="145" t="s">
        <v>522</v>
      </c>
    </row>
    <row r="237" spans="2:65" s="12" customFormat="1">
      <c r="B237" s="147"/>
      <c r="D237" s="148" t="s">
        <v>180</v>
      </c>
      <c r="E237" s="149" t="s">
        <v>1</v>
      </c>
      <c r="F237" s="150" t="s">
        <v>829</v>
      </c>
      <c r="H237" s="151">
        <v>2</v>
      </c>
      <c r="I237" s="152"/>
      <c r="L237" s="147"/>
      <c r="M237" s="153"/>
      <c r="T237" s="154"/>
      <c r="AT237" s="149" t="s">
        <v>180</v>
      </c>
      <c r="AU237" s="149" t="s">
        <v>85</v>
      </c>
      <c r="AV237" s="12" t="s">
        <v>85</v>
      </c>
      <c r="AW237" s="12" t="s">
        <v>33</v>
      </c>
      <c r="AX237" s="12" t="s">
        <v>77</v>
      </c>
      <c r="AY237" s="149" t="s">
        <v>172</v>
      </c>
    </row>
    <row r="238" spans="2:65" s="14" customFormat="1">
      <c r="B238" s="172"/>
      <c r="D238" s="148" t="s">
        <v>180</v>
      </c>
      <c r="E238" s="173" t="s">
        <v>1</v>
      </c>
      <c r="F238" s="174" t="s">
        <v>644</v>
      </c>
      <c r="H238" s="175">
        <v>2</v>
      </c>
      <c r="I238" s="176"/>
      <c r="L238" s="172"/>
      <c r="M238" s="177"/>
      <c r="T238" s="178"/>
      <c r="AT238" s="173" t="s">
        <v>180</v>
      </c>
      <c r="AU238" s="173" t="s">
        <v>85</v>
      </c>
      <c r="AV238" s="14" t="s">
        <v>91</v>
      </c>
      <c r="AW238" s="14" t="s">
        <v>33</v>
      </c>
      <c r="AX238" s="14" t="s">
        <v>8</v>
      </c>
      <c r="AY238" s="173" t="s">
        <v>172</v>
      </c>
    </row>
    <row r="239" spans="2:65" s="1" customFormat="1" ht="24.2" customHeight="1">
      <c r="B239" s="133"/>
      <c r="C239" s="162" t="s">
        <v>362</v>
      </c>
      <c r="D239" s="162" t="s">
        <v>231</v>
      </c>
      <c r="E239" s="163" t="s">
        <v>830</v>
      </c>
      <c r="F239" s="164" t="s">
        <v>831</v>
      </c>
      <c r="G239" s="165" t="s">
        <v>191</v>
      </c>
      <c r="H239" s="166">
        <v>2</v>
      </c>
      <c r="I239" s="167"/>
      <c r="J239" s="168">
        <f>ROUND(I239*H239,0)</f>
        <v>0</v>
      </c>
      <c r="K239" s="164" t="s">
        <v>1</v>
      </c>
      <c r="L239" s="169"/>
      <c r="M239" s="170" t="s">
        <v>1</v>
      </c>
      <c r="N239" s="171" t="s">
        <v>42</v>
      </c>
      <c r="P239" s="143">
        <f>O239*H239</f>
        <v>0</v>
      </c>
      <c r="Q239" s="143">
        <v>0</v>
      </c>
      <c r="R239" s="143">
        <f>Q239*H239</f>
        <v>0</v>
      </c>
      <c r="S239" s="143">
        <v>0</v>
      </c>
      <c r="T239" s="144">
        <f>S239*H239</f>
        <v>0</v>
      </c>
      <c r="AR239" s="145" t="s">
        <v>343</v>
      </c>
      <c r="AT239" s="145" t="s">
        <v>231</v>
      </c>
      <c r="AU239" s="145" t="s">
        <v>85</v>
      </c>
      <c r="AY239" s="17" t="s">
        <v>172</v>
      </c>
      <c r="BE239" s="146">
        <f>IF(N239="základní",J239,0)</f>
        <v>0</v>
      </c>
      <c r="BF239" s="146">
        <f>IF(N239="snížená",J239,0)</f>
        <v>0</v>
      </c>
      <c r="BG239" s="146">
        <f>IF(N239="zákl. přenesená",J239,0)</f>
        <v>0</v>
      </c>
      <c r="BH239" s="146">
        <f>IF(N239="sníž. přenesená",J239,0)</f>
        <v>0</v>
      </c>
      <c r="BI239" s="146">
        <f>IF(N239="nulová",J239,0)</f>
        <v>0</v>
      </c>
      <c r="BJ239" s="17" t="s">
        <v>8</v>
      </c>
      <c r="BK239" s="146">
        <f>ROUND(I239*H239,0)</f>
        <v>0</v>
      </c>
      <c r="BL239" s="17" t="s">
        <v>252</v>
      </c>
      <c r="BM239" s="145" t="s">
        <v>530</v>
      </c>
    </row>
    <row r="240" spans="2:65" s="15" customFormat="1" ht="33.75">
      <c r="B240" s="182"/>
      <c r="D240" s="148" t="s">
        <v>180</v>
      </c>
      <c r="E240" s="183" t="s">
        <v>1</v>
      </c>
      <c r="F240" s="184" t="s">
        <v>832</v>
      </c>
      <c r="H240" s="183" t="s">
        <v>1</v>
      </c>
      <c r="I240" s="185"/>
      <c r="L240" s="182"/>
      <c r="M240" s="186"/>
      <c r="T240" s="187"/>
      <c r="AT240" s="183" t="s">
        <v>180</v>
      </c>
      <c r="AU240" s="183" t="s">
        <v>85</v>
      </c>
      <c r="AV240" s="15" t="s">
        <v>8</v>
      </c>
      <c r="AW240" s="15" t="s">
        <v>33</v>
      </c>
      <c r="AX240" s="15" t="s">
        <v>77</v>
      </c>
      <c r="AY240" s="183" t="s">
        <v>172</v>
      </c>
    </row>
    <row r="241" spans="2:65" s="12" customFormat="1">
      <c r="B241" s="147"/>
      <c r="D241" s="148" t="s">
        <v>180</v>
      </c>
      <c r="E241" s="149" t="s">
        <v>1</v>
      </c>
      <c r="F241" s="150" t="s">
        <v>829</v>
      </c>
      <c r="H241" s="151">
        <v>2</v>
      </c>
      <c r="I241" s="152"/>
      <c r="L241" s="147"/>
      <c r="M241" s="153"/>
      <c r="T241" s="154"/>
      <c r="AT241" s="149" t="s">
        <v>180</v>
      </c>
      <c r="AU241" s="149" t="s">
        <v>85</v>
      </c>
      <c r="AV241" s="12" t="s">
        <v>85</v>
      </c>
      <c r="AW241" s="12" t="s">
        <v>33</v>
      </c>
      <c r="AX241" s="12" t="s">
        <v>77</v>
      </c>
      <c r="AY241" s="149" t="s">
        <v>172</v>
      </c>
    </row>
    <row r="242" spans="2:65" s="14" customFormat="1">
      <c r="B242" s="172"/>
      <c r="D242" s="148" t="s">
        <v>180</v>
      </c>
      <c r="E242" s="173" t="s">
        <v>1</v>
      </c>
      <c r="F242" s="174" t="s">
        <v>644</v>
      </c>
      <c r="H242" s="175">
        <v>2</v>
      </c>
      <c r="I242" s="176"/>
      <c r="L242" s="172"/>
      <c r="M242" s="177"/>
      <c r="T242" s="178"/>
      <c r="AT242" s="173" t="s">
        <v>180</v>
      </c>
      <c r="AU242" s="173" t="s">
        <v>85</v>
      </c>
      <c r="AV242" s="14" t="s">
        <v>91</v>
      </c>
      <c r="AW242" s="14" t="s">
        <v>33</v>
      </c>
      <c r="AX242" s="14" t="s">
        <v>8</v>
      </c>
      <c r="AY242" s="173" t="s">
        <v>172</v>
      </c>
    </row>
    <row r="243" spans="2:65" s="1" customFormat="1" ht="37.9" customHeight="1">
      <c r="B243" s="133"/>
      <c r="C243" s="134" t="s">
        <v>366</v>
      </c>
      <c r="D243" s="134" t="s">
        <v>174</v>
      </c>
      <c r="E243" s="135" t="s">
        <v>833</v>
      </c>
      <c r="F243" s="136" t="s">
        <v>834</v>
      </c>
      <c r="G243" s="137" t="s">
        <v>191</v>
      </c>
      <c r="H243" s="138">
        <v>1</v>
      </c>
      <c r="I243" s="139"/>
      <c r="J243" s="140">
        <f>ROUND(I243*H243,0)</f>
        <v>0</v>
      </c>
      <c r="K243" s="136" t="s">
        <v>1</v>
      </c>
      <c r="L243" s="32"/>
      <c r="M243" s="141" t="s">
        <v>1</v>
      </c>
      <c r="N243" s="142" t="s">
        <v>42</v>
      </c>
      <c r="P243" s="143">
        <f>O243*H243</f>
        <v>0</v>
      </c>
      <c r="Q243" s="143">
        <v>0</v>
      </c>
      <c r="R243" s="143">
        <f>Q243*H243</f>
        <v>0</v>
      </c>
      <c r="S243" s="143">
        <v>0</v>
      </c>
      <c r="T243" s="144">
        <f>S243*H243</f>
        <v>0</v>
      </c>
      <c r="AR243" s="145" t="s">
        <v>252</v>
      </c>
      <c r="AT243" s="145" t="s">
        <v>174</v>
      </c>
      <c r="AU243" s="145" t="s">
        <v>85</v>
      </c>
      <c r="AY243" s="17" t="s">
        <v>172</v>
      </c>
      <c r="BE243" s="146">
        <f>IF(N243="základní",J243,0)</f>
        <v>0</v>
      </c>
      <c r="BF243" s="146">
        <f>IF(N243="snížená",J243,0)</f>
        <v>0</v>
      </c>
      <c r="BG243" s="146">
        <f>IF(N243="zákl. přenesená",J243,0)</f>
        <v>0</v>
      </c>
      <c r="BH243" s="146">
        <f>IF(N243="sníž. přenesená",J243,0)</f>
        <v>0</v>
      </c>
      <c r="BI243" s="146">
        <f>IF(N243="nulová",J243,0)</f>
        <v>0</v>
      </c>
      <c r="BJ243" s="17" t="s">
        <v>8</v>
      </c>
      <c r="BK243" s="146">
        <f>ROUND(I243*H243,0)</f>
        <v>0</v>
      </c>
      <c r="BL243" s="17" t="s">
        <v>252</v>
      </c>
      <c r="BM243" s="145" t="s">
        <v>540</v>
      </c>
    </row>
    <row r="244" spans="2:65" s="12" customFormat="1">
      <c r="B244" s="147"/>
      <c r="D244" s="148" t="s">
        <v>180</v>
      </c>
      <c r="E244" s="149" t="s">
        <v>1</v>
      </c>
      <c r="F244" s="150" t="s">
        <v>835</v>
      </c>
      <c r="H244" s="151">
        <v>1</v>
      </c>
      <c r="I244" s="152"/>
      <c r="L244" s="147"/>
      <c r="M244" s="153"/>
      <c r="T244" s="154"/>
      <c r="AT244" s="149" t="s">
        <v>180</v>
      </c>
      <c r="AU244" s="149" t="s">
        <v>85</v>
      </c>
      <c r="AV244" s="12" t="s">
        <v>85</v>
      </c>
      <c r="AW244" s="12" t="s">
        <v>33</v>
      </c>
      <c r="AX244" s="12" t="s">
        <v>77</v>
      </c>
      <c r="AY244" s="149" t="s">
        <v>172</v>
      </c>
    </row>
    <row r="245" spans="2:65" s="14" customFormat="1">
      <c r="B245" s="172"/>
      <c r="D245" s="148" t="s">
        <v>180</v>
      </c>
      <c r="E245" s="173" t="s">
        <v>1</v>
      </c>
      <c r="F245" s="174" t="s">
        <v>644</v>
      </c>
      <c r="H245" s="175">
        <v>1</v>
      </c>
      <c r="I245" s="176"/>
      <c r="L245" s="172"/>
      <c r="M245" s="177"/>
      <c r="T245" s="178"/>
      <c r="AT245" s="173" t="s">
        <v>180</v>
      </c>
      <c r="AU245" s="173" t="s">
        <v>85</v>
      </c>
      <c r="AV245" s="14" t="s">
        <v>91</v>
      </c>
      <c r="AW245" s="14" t="s">
        <v>33</v>
      </c>
      <c r="AX245" s="14" t="s">
        <v>8</v>
      </c>
      <c r="AY245" s="173" t="s">
        <v>172</v>
      </c>
    </row>
    <row r="246" spans="2:65" s="1" customFormat="1" ht="24.2" customHeight="1">
      <c r="B246" s="133"/>
      <c r="C246" s="162" t="s">
        <v>372</v>
      </c>
      <c r="D246" s="162" t="s">
        <v>231</v>
      </c>
      <c r="E246" s="163" t="s">
        <v>836</v>
      </c>
      <c r="F246" s="164" t="s">
        <v>837</v>
      </c>
      <c r="G246" s="165" t="s">
        <v>191</v>
      </c>
      <c r="H246" s="166">
        <v>1</v>
      </c>
      <c r="I246" s="167"/>
      <c r="J246" s="168">
        <f>ROUND(I246*H246,0)</f>
        <v>0</v>
      </c>
      <c r="K246" s="164" t="s">
        <v>1</v>
      </c>
      <c r="L246" s="169"/>
      <c r="M246" s="170" t="s">
        <v>1</v>
      </c>
      <c r="N246" s="171" t="s">
        <v>42</v>
      </c>
      <c r="P246" s="143">
        <f>O246*H246</f>
        <v>0</v>
      </c>
      <c r="Q246" s="143">
        <v>0</v>
      </c>
      <c r="R246" s="143">
        <f>Q246*H246</f>
        <v>0</v>
      </c>
      <c r="S246" s="143">
        <v>0</v>
      </c>
      <c r="T246" s="144">
        <f>S246*H246</f>
        <v>0</v>
      </c>
      <c r="AR246" s="145" t="s">
        <v>343</v>
      </c>
      <c r="AT246" s="145" t="s">
        <v>231</v>
      </c>
      <c r="AU246" s="145" t="s">
        <v>85</v>
      </c>
      <c r="AY246" s="17" t="s">
        <v>172</v>
      </c>
      <c r="BE246" s="146">
        <f>IF(N246="základní",J246,0)</f>
        <v>0</v>
      </c>
      <c r="BF246" s="146">
        <f>IF(N246="snížená",J246,0)</f>
        <v>0</v>
      </c>
      <c r="BG246" s="146">
        <f>IF(N246="zákl. přenesená",J246,0)</f>
        <v>0</v>
      </c>
      <c r="BH246" s="146">
        <f>IF(N246="sníž. přenesená",J246,0)</f>
        <v>0</v>
      </c>
      <c r="BI246" s="146">
        <f>IF(N246="nulová",J246,0)</f>
        <v>0</v>
      </c>
      <c r="BJ246" s="17" t="s">
        <v>8</v>
      </c>
      <c r="BK246" s="146">
        <f>ROUND(I246*H246,0)</f>
        <v>0</v>
      </c>
      <c r="BL246" s="17" t="s">
        <v>252</v>
      </c>
      <c r="BM246" s="145" t="s">
        <v>549</v>
      </c>
    </row>
    <row r="247" spans="2:65" s="1" customFormat="1" ht="37.9" customHeight="1">
      <c r="B247" s="133"/>
      <c r="C247" s="134" t="s">
        <v>378</v>
      </c>
      <c r="D247" s="134" t="s">
        <v>174</v>
      </c>
      <c r="E247" s="135" t="s">
        <v>838</v>
      </c>
      <c r="F247" s="136" t="s">
        <v>839</v>
      </c>
      <c r="G247" s="137" t="s">
        <v>202</v>
      </c>
      <c r="H247" s="138">
        <v>3.9</v>
      </c>
      <c r="I247" s="139"/>
      <c r="J247" s="140">
        <f>ROUND(I247*H247,0)</f>
        <v>0</v>
      </c>
      <c r="K247" s="136" t="s">
        <v>1</v>
      </c>
      <c r="L247" s="32"/>
      <c r="M247" s="141" t="s">
        <v>1</v>
      </c>
      <c r="N247" s="142" t="s">
        <v>42</v>
      </c>
      <c r="P247" s="143">
        <f>O247*H247</f>
        <v>0</v>
      </c>
      <c r="Q247" s="143">
        <v>0</v>
      </c>
      <c r="R247" s="143">
        <f>Q247*H247</f>
        <v>0</v>
      </c>
      <c r="S247" s="143">
        <v>0</v>
      </c>
      <c r="T247" s="144">
        <f>S247*H247</f>
        <v>0</v>
      </c>
      <c r="AR247" s="145" t="s">
        <v>252</v>
      </c>
      <c r="AT247" s="145" t="s">
        <v>174</v>
      </c>
      <c r="AU247" s="145" t="s">
        <v>85</v>
      </c>
      <c r="AY247" s="17" t="s">
        <v>172</v>
      </c>
      <c r="BE247" s="146">
        <f>IF(N247="základní",J247,0)</f>
        <v>0</v>
      </c>
      <c r="BF247" s="146">
        <f>IF(N247="snížená",J247,0)</f>
        <v>0</v>
      </c>
      <c r="BG247" s="146">
        <f>IF(N247="zákl. přenesená",J247,0)</f>
        <v>0</v>
      </c>
      <c r="BH247" s="146">
        <f>IF(N247="sníž. přenesená",J247,0)</f>
        <v>0</v>
      </c>
      <c r="BI247" s="146">
        <f>IF(N247="nulová",J247,0)</f>
        <v>0</v>
      </c>
      <c r="BJ247" s="17" t="s">
        <v>8</v>
      </c>
      <c r="BK247" s="146">
        <f>ROUND(I247*H247,0)</f>
        <v>0</v>
      </c>
      <c r="BL247" s="17" t="s">
        <v>252</v>
      </c>
      <c r="BM247" s="145" t="s">
        <v>559</v>
      </c>
    </row>
    <row r="248" spans="2:65" s="12" customFormat="1">
      <c r="B248" s="147"/>
      <c r="D248" s="148" t="s">
        <v>180</v>
      </c>
      <c r="E248" s="149" t="s">
        <v>1</v>
      </c>
      <c r="F248" s="150" t="s">
        <v>840</v>
      </c>
      <c r="H248" s="151">
        <v>3.9</v>
      </c>
      <c r="I248" s="152"/>
      <c r="L248" s="147"/>
      <c r="M248" s="153"/>
      <c r="T248" s="154"/>
      <c r="AT248" s="149" t="s">
        <v>180</v>
      </c>
      <c r="AU248" s="149" t="s">
        <v>85</v>
      </c>
      <c r="AV248" s="12" t="s">
        <v>85</v>
      </c>
      <c r="AW248" s="12" t="s">
        <v>33</v>
      </c>
      <c r="AX248" s="12" t="s">
        <v>77</v>
      </c>
      <c r="AY248" s="149" t="s">
        <v>172</v>
      </c>
    </row>
    <row r="249" spans="2:65" s="14" customFormat="1">
      <c r="B249" s="172"/>
      <c r="D249" s="148" t="s">
        <v>180</v>
      </c>
      <c r="E249" s="173" t="s">
        <v>1</v>
      </c>
      <c r="F249" s="174" t="s">
        <v>644</v>
      </c>
      <c r="H249" s="175">
        <v>3.9</v>
      </c>
      <c r="I249" s="176"/>
      <c r="L249" s="172"/>
      <c r="M249" s="177"/>
      <c r="T249" s="178"/>
      <c r="AT249" s="173" t="s">
        <v>180</v>
      </c>
      <c r="AU249" s="173" t="s">
        <v>85</v>
      </c>
      <c r="AV249" s="14" t="s">
        <v>91</v>
      </c>
      <c r="AW249" s="14" t="s">
        <v>33</v>
      </c>
      <c r="AX249" s="14" t="s">
        <v>8</v>
      </c>
      <c r="AY249" s="173" t="s">
        <v>172</v>
      </c>
    </row>
    <row r="250" spans="2:65" s="1" customFormat="1" ht="37.9" customHeight="1">
      <c r="B250" s="133"/>
      <c r="C250" s="134" t="s">
        <v>382</v>
      </c>
      <c r="D250" s="134" t="s">
        <v>174</v>
      </c>
      <c r="E250" s="135" t="s">
        <v>841</v>
      </c>
      <c r="F250" s="136" t="s">
        <v>842</v>
      </c>
      <c r="G250" s="137" t="s">
        <v>202</v>
      </c>
      <c r="H250" s="138">
        <v>6</v>
      </c>
      <c r="I250" s="139"/>
      <c r="J250" s="140">
        <f>ROUND(I250*H250,0)</f>
        <v>0</v>
      </c>
      <c r="K250" s="136" t="s">
        <v>1</v>
      </c>
      <c r="L250" s="32"/>
      <c r="M250" s="141" t="s">
        <v>1</v>
      </c>
      <c r="N250" s="142" t="s">
        <v>42</v>
      </c>
      <c r="P250" s="143">
        <f>O250*H250</f>
        <v>0</v>
      </c>
      <c r="Q250" s="143">
        <v>0</v>
      </c>
      <c r="R250" s="143">
        <f>Q250*H250</f>
        <v>0</v>
      </c>
      <c r="S250" s="143">
        <v>0</v>
      </c>
      <c r="T250" s="144">
        <f>S250*H250</f>
        <v>0</v>
      </c>
      <c r="AR250" s="145" t="s">
        <v>252</v>
      </c>
      <c r="AT250" s="145" t="s">
        <v>174</v>
      </c>
      <c r="AU250" s="145" t="s">
        <v>85</v>
      </c>
      <c r="AY250" s="17" t="s">
        <v>172</v>
      </c>
      <c r="BE250" s="146">
        <f>IF(N250="základní",J250,0)</f>
        <v>0</v>
      </c>
      <c r="BF250" s="146">
        <f>IF(N250="snížená",J250,0)</f>
        <v>0</v>
      </c>
      <c r="BG250" s="146">
        <f>IF(N250="zákl. přenesená",J250,0)</f>
        <v>0</v>
      </c>
      <c r="BH250" s="146">
        <f>IF(N250="sníž. přenesená",J250,0)</f>
        <v>0</v>
      </c>
      <c r="BI250" s="146">
        <f>IF(N250="nulová",J250,0)</f>
        <v>0</v>
      </c>
      <c r="BJ250" s="17" t="s">
        <v>8</v>
      </c>
      <c r="BK250" s="146">
        <f>ROUND(I250*H250,0)</f>
        <v>0</v>
      </c>
      <c r="BL250" s="17" t="s">
        <v>252</v>
      </c>
      <c r="BM250" s="145" t="s">
        <v>569</v>
      </c>
    </row>
    <row r="251" spans="2:65" s="12" customFormat="1">
      <c r="B251" s="147"/>
      <c r="D251" s="148" t="s">
        <v>180</v>
      </c>
      <c r="E251" s="149" t="s">
        <v>1</v>
      </c>
      <c r="F251" s="150" t="s">
        <v>843</v>
      </c>
      <c r="H251" s="151">
        <v>6</v>
      </c>
      <c r="I251" s="152"/>
      <c r="L251" s="147"/>
      <c r="M251" s="153"/>
      <c r="T251" s="154"/>
      <c r="AT251" s="149" t="s">
        <v>180</v>
      </c>
      <c r="AU251" s="149" t="s">
        <v>85</v>
      </c>
      <c r="AV251" s="12" t="s">
        <v>85</v>
      </c>
      <c r="AW251" s="12" t="s">
        <v>33</v>
      </c>
      <c r="AX251" s="12" t="s">
        <v>77</v>
      </c>
      <c r="AY251" s="149" t="s">
        <v>172</v>
      </c>
    </row>
    <row r="252" spans="2:65" s="14" customFormat="1">
      <c r="B252" s="172"/>
      <c r="D252" s="148" t="s">
        <v>180</v>
      </c>
      <c r="E252" s="173" t="s">
        <v>1</v>
      </c>
      <c r="F252" s="174" t="s">
        <v>644</v>
      </c>
      <c r="H252" s="175">
        <v>6</v>
      </c>
      <c r="I252" s="176"/>
      <c r="L252" s="172"/>
      <c r="M252" s="177"/>
      <c r="T252" s="178"/>
      <c r="AT252" s="173" t="s">
        <v>180</v>
      </c>
      <c r="AU252" s="173" t="s">
        <v>85</v>
      </c>
      <c r="AV252" s="14" t="s">
        <v>91</v>
      </c>
      <c r="AW252" s="14" t="s">
        <v>33</v>
      </c>
      <c r="AX252" s="14" t="s">
        <v>8</v>
      </c>
      <c r="AY252" s="173" t="s">
        <v>172</v>
      </c>
    </row>
    <row r="253" spans="2:65" s="1" customFormat="1" ht="33" customHeight="1">
      <c r="B253" s="133"/>
      <c r="C253" s="134" t="s">
        <v>388</v>
      </c>
      <c r="D253" s="134" t="s">
        <v>174</v>
      </c>
      <c r="E253" s="135" t="s">
        <v>844</v>
      </c>
      <c r="F253" s="136" t="s">
        <v>845</v>
      </c>
      <c r="G253" s="137" t="s">
        <v>202</v>
      </c>
      <c r="H253" s="138">
        <v>1.6</v>
      </c>
      <c r="I253" s="139"/>
      <c r="J253" s="140">
        <f>ROUND(I253*H253,0)</f>
        <v>0</v>
      </c>
      <c r="K253" s="136" t="s">
        <v>1</v>
      </c>
      <c r="L253" s="32"/>
      <c r="M253" s="141" t="s">
        <v>1</v>
      </c>
      <c r="N253" s="142" t="s">
        <v>42</v>
      </c>
      <c r="P253" s="143">
        <f>O253*H253</f>
        <v>0</v>
      </c>
      <c r="Q253" s="143">
        <v>0</v>
      </c>
      <c r="R253" s="143">
        <f>Q253*H253</f>
        <v>0</v>
      </c>
      <c r="S253" s="143">
        <v>0</v>
      </c>
      <c r="T253" s="144">
        <f>S253*H253</f>
        <v>0</v>
      </c>
      <c r="AR253" s="145" t="s">
        <v>252</v>
      </c>
      <c r="AT253" s="145" t="s">
        <v>174</v>
      </c>
      <c r="AU253" s="145" t="s">
        <v>85</v>
      </c>
      <c r="AY253" s="17" t="s">
        <v>172</v>
      </c>
      <c r="BE253" s="146">
        <f>IF(N253="základní",J253,0)</f>
        <v>0</v>
      </c>
      <c r="BF253" s="146">
        <f>IF(N253="snížená",J253,0)</f>
        <v>0</v>
      </c>
      <c r="BG253" s="146">
        <f>IF(N253="zákl. přenesená",J253,0)</f>
        <v>0</v>
      </c>
      <c r="BH253" s="146">
        <f>IF(N253="sníž. přenesená",J253,0)</f>
        <v>0</v>
      </c>
      <c r="BI253" s="146">
        <f>IF(N253="nulová",J253,0)</f>
        <v>0</v>
      </c>
      <c r="BJ253" s="17" t="s">
        <v>8</v>
      </c>
      <c r="BK253" s="146">
        <f>ROUND(I253*H253,0)</f>
        <v>0</v>
      </c>
      <c r="BL253" s="17" t="s">
        <v>252</v>
      </c>
      <c r="BM253" s="145" t="s">
        <v>579</v>
      </c>
    </row>
    <row r="254" spans="2:65" s="12" customFormat="1">
      <c r="B254" s="147"/>
      <c r="D254" s="148" t="s">
        <v>180</v>
      </c>
      <c r="E254" s="149" t="s">
        <v>1</v>
      </c>
      <c r="F254" s="150" t="s">
        <v>846</v>
      </c>
      <c r="H254" s="151">
        <v>1.6</v>
      </c>
      <c r="I254" s="152"/>
      <c r="L254" s="147"/>
      <c r="M254" s="153"/>
      <c r="T254" s="154"/>
      <c r="AT254" s="149" t="s">
        <v>180</v>
      </c>
      <c r="AU254" s="149" t="s">
        <v>85</v>
      </c>
      <c r="AV254" s="12" t="s">
        <v>85</v>
      </c>
      <c r="AW254" s="12" t="s">
        <v>33</v>
      </c>
      <c r="AX254" s="12" t="s">
        <v>77</v>
      </c>
      <c r="AY254" s="149" t="s">
        <v>172</v>
      </c>
    </row>
    <row r="255" spans="2:65" s="14" customFormat="1">
      <c r="B255" s="172"/>
      <c r="D255" s="148" t="s">
        <v>180</v>
      </c>
      <c r="E255" s="173" t="s">
        <v>1</v>
      </c>
      <c r="F255" s="174" t="s">
        <v>644</v>
      </c>
      <c r="H255" s="175">
        <v>1.6</v>
      </c>
      <c r="I255" s="176"/>
      <c r="L255" s="172"/>
      <c r="M255" s="177"/>
      <c r="T255" s="178"/>
      <c r="AT255" s="173" t="s">
        <v>180</v>
      </c>
      <c r="AU255" s="173" t="s">
        <v>85</v>
      </c>
      <c r="AV255" s="14" t="s">
        <v>91</v>
      </c>
      <c r="AW255" s="14" t="s">
        <v>33</v>
      </c>
      <c r="AX255" s="14" t="s">
        <v>8</v>
      </c>
      <c r="AY255" s="173" t="s">
        <v>172</v>
      </c>
    </row>
    <row r="256" spans="2:65" s="1" customFormat="1" ht="24.2" customHeight="1">
      <c r="B256" s="133"/>
      <c r="C256" s="162" t="s">
        <v>393</v>
      </c>
      <c r="D256" s="162" t="s">
        <v>231</v>
      </c>
      <c r="E256" s="163" t="s">
        <v>847</v>
      </c>
      <c r="F256" s="164" t="s">
        <v>848</v>
      </c>
      <c r="G256" s="165" t="s">
        <v>191</v>
      </c>
      <c r="H256" s="166">
        <v>1.92</v>
      </c>
      <c r="I256" s="167"/>
      <c r="J256" s="168">
        <f>ROUND(I256*H256,0)</f>
        <v>0</v>
      </c>
      <c r="K256" s="164" t="s">
        <v>1</v>
      </c>
      <c r="L256" s="169"/>
      <c r="M256" s="170" t="s">
        <v>1</v>
      </c>
      <c r="N256" s="171" t="s">
        <v>42</v>
      </c>
      <c r="P256" s="143">
        <f>O256*H256</f>
        <v>0</v>
      </c>
      <c r="Q256" s="143">
        <v>0</v>
      </c>
      <c r="R256" s="143">
        <f>Q256*H256</f>
        <v>0</v>
      </c>
      <c r="S256" s="143">
        <v>0</v>
      </c>
      <c r="T256" s="144">
        <f>S256*H256</f>
        <v>0</v>
      </c>
      <c r="AR256" s="145" t="s">
        <v>343</v>
      </c>
      <c r="AT256" s="145" t="s">
        <v>231</v>
      </c>
      <c r="AU256" s="145" t="s">
        <v>85</v>
      </c>
      <c r="AY256" s="17" t="s">
        <v>172</v>
      </c>
      <c r="BE256" s="146">
        <f>IF(N256="základní",J256,0)</f>
        <v>0</v>
      </c>
      <c r="BF256" s="146">
        <f>IF(N256="snížená",J256,0)</f>
        <v>0</v>
      </c>
      <c r="BG256" s="146">
        <f>IF(N256="zákl. přenesená",J256,0)</f>
        <v>0</v>
      </c>
      <c r="BH256" s="146">
        <f>IF(N256="sníž. přenesená",J256,0)</f>
        <v>0</v>
      </c>
      <c r="BI256" s="146">
        <f>IF(N256="nulová",J256,0)</f>
        <v>0</v>
      </c>
      <c r="BJ256" s="17" t="s">
        <v>8</v>
      </c>
      <c r="BK256" s="146">
        <f>ROUND(I256*H256,0)</f>
        <v>0</v>
      </c>
      <c r="BL256" s="17" t="s">
        <v>252</v>
      </c>
      <c r="BM256" s="145" t="s">
        <v>591</v>
      </c>
    </row>
    <row r="257" spans="2:65" s="12" customFormat="1">
      <c r="B257" s="147"/>
      <c r="D257" s="148" t="s">
        <v>180</v>
      </c>
      <c r="E257" s="149" t="s">
        <v>1</v>
      </c>
      <c r="F257" s="150" t="s">
        <v>849</v>
      </c>
      <c r="H257" s="151">
        <v>1.92</v>
      </c>
      <c r="I257" s="152"/>
      <c r="L257" s="147"/>
      <c r="M257" s="153"/>
      <c r="T257" s="154"/>
      <c r="AT257" s="149" t="s">
        <v>180</v>
      </c>
      <c r="AU257" s="149" t="s">
        <v>85</v>
      </c>
      <c r="AV257" s="12" t="s">
        <v>85</v>
      </c>
      <c r="AW257" s="12" t="s">
        <v>33</v>
      </c>
      <c r="AX257" s="12" t="s">
        <v>77</v>
      </c>
      <c r="AY257" s="149" t="s">
        <v>172</v>
      </c>
    </row>
    <row r="258" spans="2:65" s="14" customFormat="1">
      <c r="B258" s="172"/>
      <c r="D258" s="148" t="s">
        <v>180</v>
      </c>
      <c r="E258" s="173" t="s">
        <v>1</v>
      </c>
      <c r="F258" s="174" t="s">
        <v>644</v>
      </c>
      <c r="H258" s="175">
        <v>1.92</v>
      </c>
      <c r="I258" s="176"/>
      <c r="L258" s="172"/>
      <c r="M258" s="177"/>
      <c r="T258" s="178"/>
      <c r="AT258" s="173" t="s">
        <v>180</v>
      </c>
      <c r="AU258" s="173" t="s">
        <v>85</v>
      </c>
      <c r="AV258" s="14" t="s">
        <v>91</v>
      </c>
      <c r="AW258" s="14" t="s">
        <v>33</v>
      </c>
      <c r="AX258" s="14" t="s">
        <v>8</v>
      </c>
      <c r="AY258" s="173" t="s">
        <v>172</v>
      </c>
    </row>
    <row r="259" spans="2:65" s="1" customFormat="1" ht="37.9" customHeight="1">
      <c r="B259" s="133"/>
      <c r="C259" s="134" t="s">
        <v>397</v>
      </c>
      <c r="D259" s="134" t="s">
        <v>174</v>
      </c>
      <c r="E259" s="135" t="s">
        <v>850</v>
      </c>
      <c r="F259" s="136" t="s">
        <v>851</v>
      </c>
      <c r="G259" s="137" t="s">
        <v>202</v>
      </c>
      <c r="H259" s="138">
        <v>3.9</v>
      </c>
      <c r="I259" s="139"/>
      <c r="J259" s="140">
        <f>ROUND(I259*H259,0)</f>
        <v>0</v>
      </c>
      <c r="K259" s="136" t="s">
        <v>1</v>
      </c>
      <c r="L259" s="32"/>
      <c r="M259" s="141" t="s">
        <v>1</v>
      </c>
      <c r="N259" s="142" t="s">
        <v>42</v>
      </c>
      <c r="P259" s="143">
        <f>O259*H259</f>
        <v>0</v>
      </c>
      <c r="Q259" s="143">
        <v>0</v>
      </c>
      <c r="R259" s="143">
        <f>Q259*H259</f>
        <v>0</v>
      </c>
      <c r="S259" s="143">
        <v>0</v>
      </c>
      <c r="T259" s="144">
        <f>S259*H259</f>
        <v>0</v>
      </c>
      <c r="AR259" s="145" t="s">
        <v>252</v>
      </c>
      <c r="AT259" s="145" t="s">
        <v>174</v>
      </c>
      <c r="AU259" s="145" t="s">
        <v>85</v>
      </c>
      <c r="AY259" s="17" t="s">
        <v>172</v>
      </c>
      <c r="BE259" s="146">
        <f>IF(N259="základní",J259,0)</f>
        <v>0</v>
      </c>
      <c r="BF259" s="146">
        <f>IF(N259="snížená",J259,0)</f>
        <v>0</v>
      </c>
      <c r="BG259" s="146">
        <f>IF(N259="zákl. přenesená",J259,0)</f>
        <v>0</v>
      </c>
      <c r="BH259" s="146">
        <f>IF(N259="sníž. přenesená",J259,0)</f>
        <v>0</v>
      </c>
      <c r="BI259" s="146">
        <f>IF(N259="nulová",J259,0)</f>
        <v>0</v>
      </c>
      <c r="BJ259" s="17" t="s">
        <v>8</v>
      </c>
      <c r="BK259" s="146">
        <f>ROUND(I259*H259,0)</f>
        <v>0</v>
      </c>
      <c r="BL259" s="17" t="s">
        <v>252</v>
      </c>
      <c r="BM259" s="145" t="s">
        <v>599</v>
      </c>
    </row>
    <row r="260" spans="2:65" s="12" customFormat="1">
      <c r="B260" s="147"/>
      <c r="D260" s="148" t="s">
        <v>180</v>
      </c>
      <c r="E260" s="149" t="s">
        <v>1</v>
      </c>
      <c r="F260" s="150" t="s">
        <v>840</v>
      </c>
      <c r="H260" s="151">
        <v>3.9</v>
      </c>
      <c r="I260" s="152"/>
      <c r="L260" s="147"/>
      <c r="M260" s="153"/>
      <c r="T260" s="154"/>
      <c r="AT260" s="149" t="s">
        <v>180</v>
      </c>
      <c r="AU260" s="149" t="s">
        <v>85</v>
      </c>
      <c r="AV260" s="12" t="s">
        <v>85</v>
      </c>
      <c r="AW260" s="12" t="s">
        <v>33</v>
      </c>
      <c r="AX260" s="12" t="s">
        <v>77</v>
      </c>
      <c r="AY260" s="149" t="s">
        <v>172</v>
      </c>
    </row>
    <row r="261" spans="2:65" s="14" customFormat="1">
      <c r="B261" s="172"/>
      <c r="D261" s="148" t="s">
        <v>180</v>
      </c>
      <c r="E261" s="173" t="s">
        <v>1</v>
      </c>
      <c r="F261" s="174" t="s">
        <v>644</v>
      </c>
      <c r="H261" s="175">
        <v>3.9</v>
      </c>
      <c r="I261" s="176"/>
      <c r="L261" s="172"/>
      <c r="M261" s="177"/>
      <c r="T261" s="178"/>
      <c r="AT261" s="173" t="s">
        <v>180</v>
      </c>
      <c r="AU261" s="173" t="s">
        <v>85</v>
      </c>
      <c r="AV261" s="14" t="s">
        <v>91</v>
      </c>
      <c r="AW261" s="14" t="s">
        <v>33</v>
      </c>
      <c r="AX261" s="14" t="s">
        <v>8</v>
      </c>
      <c r="AY261" s="173" t="s">
        <v>172</v>
      </c>
    </row>
    <row r="262" spans="2:65" s="1" customFormat="1" ht="37.9" customHeight="1">
      <c r="B262" s="133"/>
      <c r="C262" s="134" t="s">
        <v>401</v>
      </c>
      <c r="D262" s="134" t="s">
        <v>174</v>
      </c>
      <c r="E262" s="135" t="s">
        <v>852</v>
      </c>
      <c r="F262" s="136" t="s">
        <v>853</v>
      </c>
      <c r="G262" s="137" t="s">
        <v>202</v>
      </c>
      <c r="H262" s="138">
        <v>6</v>
      </c>
      <c r="I262" s="139"/>
      <c r="J262" s="140">
        <f>ROUND(I262*H262,0)</f>
        <v>0</v>
      </c>
      <c r="K262" s="136" t="s">
        <v>1</v>
      </c>
      <c r="L262" s="32"/>
      <c r="M262" s="141" t="s">
        <v>1</v>
      </c>
      <c r="N262" s="142" t="s">
        <v>42</v>
      </c>
      <c r="P262" s="143">
        <f>O262*H262</f>
        <v>0</v>
      </c>
      <c r="Q262" s="143">
        <v>0</v>
      </c>
      <c r="R262" s="143">
        <f>Q262*H262</f>
        <v>0</v>
      </c>
      <c r="S262" s="143">
        <v>0</v>
      </c>
      <c r="T262" s="144">
        <f>S262*H262</f>
        <v>0</v>
      </c>
      <c r="AR262" s="145" t="s">
        <v>252</v>
      </c>
      <c r="AT262" s="145" t="s">
        <v>174</v>
      </c>
      <c r="AU262" s="145" t="s">
        <v>85</v>
      </c>
      <c r="AY262" s="17" t="s">
        <v>172</v>
      </c>
      <c r="BE262" s="146">
        <f>IF(N262="základní",J262,0)</f>
        <v>0</v>
      </c>
      <c r="BF262" s="146">
        <f>IF(N262="snížená",J262,0)</f>
        <v>0</v>
      </c>
      <c r="BG262" s="146">
        <f>IF(N262="zákl. přenesená",J262,0)</f>
        <v>0</v>
      </c>
      <c r="BH262" s="146">
        <f>IF(N262="sníž. přenesená",J262,0)</f>
        <v>0</v>
      </c>
      <c r="BI262" s="146">
        <f>IF(N262="nulová",J262,0)</f>
        <v>0</v>
      </c>
      <c r="BJ262" s="17" t="s">
        <v>8</v>
      </c>
      <c r="BK262" s="146">
        <f>ROUND(I262*H262,0)</f>
        <v>0</v>
      </c>
      <c r="BL262" s="17" t="s">
        <v>252</v>
      </c>
      <c r="BM262" s="145" t="s">
        <v>609</v>
      </c>
    </row>
    <row r="263" spans="2:65" s="12" customFormat="1">
      <c r="B263" s="147"/>
      <c r="D263" s="148" t="s">
        <v>180</v>
      </c>
      <c r="E263" s="149" t="s">
        <v>1</v>
      </c>
      <c r="F263" s="150" t="s">
        <v>843</v>
      </c>
      <c r="H263" s="151">
        <v>6</v>
      </c>
      <c r="I263" s="152"/>
      <c r="L263" s="147"/>
      <c r="M263" s="153"/>
      <c r="T263" s="154"/>
      <c r="AT263" s="149" t="s">
        <v>180</v>
      </c>
      <c r="AU263" s="149" t="s">
        <v>85</v>
      </c>
      <c r="AV263" s="12" t="s">
        <v>85</v>
      </c>
      <c r="AW263" s="12" t="s">
        <v>33</v>
      </c>
      <c r="AX263" s="12" t="s">
        <v>77</v>
      </c>
      <c r="AY263" s="149" t="s">
        <v>172</v>
      </c>
    </row>
    <row r="264" spans="2:65" s="14" customFormat="1">
      <c r="B264" s="172"/>
      <c r="D264" s="148" t="s">
        <v>180</v>
      </c>
      <c r="E264" s="173" t="s">
        <v>1</v>
      </c>
      <c r="F264" s="174" t="s">
        <v>644</v>
      </c>
      <c r="H264" s="175">
        <v>6</v>
      </c>
      <c r="I264" s="176"/>
      <c r="L264" s="172"/>
      <c r="M264" s="177"/>
      <c r="T264" s="178"/>
      <c r="AT264" s="173" t="s">
        <v>180</v>
      </c>
      <c r="AU264" s="173" t="s">
        <v>85</v>
      </c>
      <c r="AV264" s="14" t="s">
        <v>91</v>
      </c>
      <c r="AW264" s="14" t="s">
        <v>33</v>
      </c>
      <c r="AX264" s="14" t="s">
        <v>8</v>
      </c>
      <c r="AY264" s="173" t="s">
        <v>172</v>
      </c>
    </row>
    <row r="265" spans="2:65" s="1" customFormat="1" ht="49.15" customHeight="1">
      <c r="B265" s="133"/>
      <c r="C265" s="134" t="s">
        <v>405</v>
      </c>
      <c r="D265" s="134" t="s">
        <v>174</v>
      </c>
      <c r="E265" s="135" t="s">
        <v>854</v>
      </c>
      <c r="F265" s="136" t="s">
        <v>855</v>
      </c>
      <c r="G265" s="137" t="s">
        <v>306</v>
      </c>
      <c r="H265" s="138">
        <v>4.5999999999999999E-2</v>
      </c>
      <c r="I265" s="139"/>
      <c r="J265" s="140">
        <f>ROUND(I265*H265,0)</f>
        <v>0</v>
      </c>
      <c r="K265" s="136" t="s">
        <v>1</v>
      </c>
      <c r="L265" s="32"/>
      <c r="M265" s="141" t="s">
        <v>1</v>
      </c>
      <c r="N265" s="142" t="s">
        <v>42</v>
      </c>
      <c r="P265" s="143">
        <f>O265*H265</f>
        <v>0</v>
      </c>
      <c r="Q265" s="143">
        <v>0</v>
      </c>
      <c r="R265" s="143">
        <f>Q265*H265</f>
        <v>0</v>
      </c>
      <c r="S265" s="143">
        <v>0</v>
      </c>
      <c r="T265" s="144">
        <f>S265*H265</f>
        <v>0</v>
      </c>
      <c r="AR265" s="145" t="s">
        <v>252</v>
      </c>
      <c r="AT265" s="145" t="s">
        <v>174</v>
      </c>
      <c r="AU265" s="145" t="s">
        <v>85</v>
      </c>
      <c r="AY265" s="17" t="s">
        <v>172</v>
      </c>
      <c r="BE265" s="146">
        <f>IF(N265="základní",J265,0)</f>
        <v>0</v>
      </c>
      <c r="BF265" s="146">
        <f>IF(N265="snížená",J265,0)</f>
        <v>0</v>
      </c>
      <c r="BG265" s="146">
        <f>IF(N265="zákl. přenesená",J265,0)</f>
        <v>0</v>
      </c>
      <c r="BH265" s="146">
        <f>IF(N265="sníž. přenesená",J265,0)</f>
        <v>0</v>
      </c>
      <c r="BI265" s="146">
        <f>IF(N265="nulová",J265,0)</f>
        <v>0</v>
      </c>
      <c r="BJ265" s="17" t="s">
        <v>8</v>
      </c>
      <c r="BK265" s="146">
        <f>ROUND(I265*H265,0)</f>
        <v>0</v>
      </c>
      <c r="BL265" s="17" t="s">
        <v>252</v>
      </c>
      <c r="BM265" s="145" t="s">
        <v>619</v>
      </c>
    </row>
    <row r="266" spans="2:65" s="11" customFormat="1" ht="22.9" customHeight="1">
      <c r="B266" s="121"/>
      <c r="D266" s="122" t="s">
        <v>76</v>
      </c>
      <c r="E266" s="131" t="s">
        <v>856</v>
      </c>
      <c r="F266" s="131" t="s">
        <v>857</v>
      </c>
      <c r="I266" s="124"/>
      <c r="J266" s="132">
        <f>BK266</f>
        <v>0</v>
      </c>
      <c r="L266" s="121"/>
      <c r="M266" s="126"/>
      <c r="P266" s="127">
        <f>SUM(P267:P300)</f>
        <v>0</v>
      </c>
      <c r="R266" s="127">
        <f>SUM(R267:R300)</f>
        <v>0</v>
      </c>
      <c r="T266" s="128">
        <f>SUM(T267:T300)</f>
        <v>0</v>
      </c>
      <c r="AR266" s="122" t="s">
        <v>85</v>
      </c>
      <c r="AT266" s="129" t="s">
        <v>76</v>
      </c>
      <c r="AU266" s="129" t="s">
        <v>8</v>
      </c>
      <c r="AY266" s="122" t="s">
        <v>172</v>
      </c>
      <c r="BK266" s="130">
        <f>SUM(BK267:BK300)</f>
        <v>0</v>
      </c>
    </row>
    <row r="267" spans="2:65" s="1" customFormat="1" ht="33" customHeight="1">
      <c r="B267" s="133"/>
      <c r="C267" s="134" t="s">
        <v>411</v>
      </c>
      <c r="D267" s="134" t="s">
        <v>174</v>
      </c>
      <c r="E267" s="135" t="s">
        <v>858</v>
      </c>
      <c r="F267" s="136" t="s">
        <v>859</v>
      </c>
      <c r="G267" s="137" t="s">
        <v>177</v>
      </c>
      <c r="H267" s="138">
        <v>14.8</v>
      </c>
      <c r="I267" s="139"/>
      <c r="J267" s="140">
        <f>ROUND(I267*H267,0)</f>
        <v>0</v>
      </c>
      <c r="K267" s="136" t="s">
        <v>1</v>
      </c>
      <c r="L267" s="32"/>
      <c r="M267" s="141" t="s">
        <v>1</v>
      </c>
      <c r="N267" s="142" t="s">
        <v>42</v>
      </c>
      <c r="P267" s="143">
        <f>O267*H267</f>
        <v>0</v>
      </c>
      <c r="Q267" s="143">
        <v>0</v>
      </c>
      <c r="R267" s="143">
        <f>Q267*H267</f>
        <v>0</v>
      </c>
      <c r="S267" s="143">
        <v>0</v>
      </c>
      <c r="T267" s="144">
        <f>S267*H267</f>
        <v>0</v>
      </c>
      <c r="AR267" s="145" t="s">
        <v>252</v>
      </c>
      <c r="AT267" s="145" t="s">
        <v>174</v>
      </c>
      <c r="AU267" s="145" t="s">
        <v>85</v>
      </c>
      <c r="AY267" s="17" t="s">
        <v>172</v>
      </c>
      <c r="BE267" s="146">
        <f>IF(N267="základní",J267,0)</f>
        <v>0</v>
      </c>
      <c r="BF267" s="146">
        <f>IF(N267="snížená",J267,0)</f>
        <v>0</v>
      </c>
      <c r="BG267" s="146">
        <f>IF(N267="zákl. přenesená",J267,0)</f>
        <v>0</v>
      </c>
      <c r="BH267" s="146">
        <f>IF(N267="sníž. přenesená",J267,0)</f>
        <v>0</v>
      </c>
      <c r="BI267" s="146">
        <f>IF(N267="nulová",J267,0)</f>
        <v>0</v>
      </c>
      <c r="BJ267" s="17" t="s">
        <v>8</v>
      </c>
      <c r="BK267" s="146">
        <f>ROUND(I267*H267,0)</f>
        <v>0</v>
      </c>
      <c r="BL267" s="17" t="s">
        <v>252</v>
      </c>
      <c r="BM267" s="145" t="s">
        <v>632</v>
      </c>
    </row>
    <row r="268" spans="2:65" s="15" customFormat="1">
      <c r="B268" s="182"/>
      <c r="D268" s="148" t="s">
        <v>180</v>
      </c>
      <c r="E268" s="183" t="s">
        <v>1</v>
      </c>
      <c r="F268" s="184" t="s">
        <v>860</v>
      </c>
      <c r="H268" s="183" t="s">
        <v>1</v>
      </c>
      <c r="I268" s="185"/>
      <c r="L268" s="182"/>
      <c r="M268" s="186"/>
      <c r="T268" s="187"/>
      <c r="AT268" s="183" t="s">
        <v>180</v>
      </c>
      <c r="AU268" s="183" t="s">
        <v>85</v>
      </c>
      <c r="AV268" s="15" t="s">
        <v>8</v>
      </c>
      <c r="AW268" s="15" t="s">
        <v>33</v>
      </c>
      <c r="AX268" s="15" t="s">
        <v>77</v>
      </c>
      <c r="AY268" s="183" t="s">
        <v>172</v>
      </c>
    </row>
    <row r="269" spans="2:65" s="12" customFormat="1">
      <c r="B269" s="147"/>
      <c r="D269" s="148" t="s">
        <v>180</v>
      </c>
      <c r="E269" s="149" t="s">
        <v>1</v>
      </c>
      <c r="F269" s="150" t="s">
        <v>809</v>
      </c>
      <c r="H269" s="151">
        <v>14.8</v>
      </c>
      <c r="I269" s="152"/>
      <c r="L269" s="147"/>
      <c r="M269" s="153"/>
      <c r="T269" s="154"/>
      <c r="AT269" s="149" t="s">
        <v>180</v>
      </c>
      <c r="AU269" s="149" t="s">
        <v>85</v>
      </c>
      <c r="AV269" s="12" t="s">
        <v>85</v>
      </c>
      <c r="AW269" s="12" t="s">
        <v>33</v>
      </c>
      <c r="AX269" s="12" t="s">
        <v>77</v>
      </c>
      <c r="AY269" s="149" t="s">
        <v>172</v>
      </c>
    </row>
    <row r="270" spans="2:65" s="14" customFormat="1">
      <c r="B270" s="172"/>
      <c r="D270" s="148" t="s">
        <v>180</v>
      </c>
      <c r="E270" s="173" t="s">
        <v>1</v>
      </c>
      <c r="F270" s="174" t="s">
        <v>644</v>
      </c>
      <c r="H270" s="175">
        <v>14.8</v>
      </c>
      <c r="I270" s="176"/>
      <c r="L270" s="172"/>
      <c r="M270" s="177"/>
      <c r="T270" s="178"/>
      <c r="AT270" s="173" t="s">
        <v>180</v>
      </c>
      <c r="AU270" s="173" t="s">
        <v>85</v>
      </c>
      <c r="AV270" s="14" t="s">
        <v>91</v>
      </c>
      <c r="AW270" s="14" t="s">
        <v>33</v>
      </c>
      <c r="AX270" s="14" t="s">
        <v>8</v>
      </c>
      <c r="AY270" s="173" t="s">
        <v>172</v>
      </c>
    </row>
    <row r="271" spans="2:65" s="1" customFormat="1" ht="24.2" customHeight="1">
      <c r="B271" s="133"/>
      <c r="C271" s="134" t="s">
        <v>418</v>
      </c>
      <c r="D271" s="134" t="s">
        <v>174</v>
      </c>
      <c r="E271" s="135" t="s">
        <v>861</v>
      </c>
      <c r="F271" s="136" t="s">
        <v>862</v>
      </c>
      <c r="G271" s="137" t="s">
        <v>177</v>
      </c>
      <c r="H271" s="138">
        <v>14.8</v>
      </c>
      <c r="I271" s="139"/>
      <c r="J271" s="140">
        <f>ROUND(I271*H271,0)</f>
        <v>0</v>
      </c>
      <c r="K271" s="136" t="s">
        <v>1</v>
      </c>
      <c r="L271" s="32"/>
      <c r="M271" s="141" t="s">
        <v>1</v>
      </c>
      <c r="N271" s="142" t="s">
        <v>42</v>
      </c>
      <c r="P271" s="143">
        <f>O271*H271</f>
        <v>0</v>
      </c>
      <c r="Q271" s="143">
        <v>0</v>
      </c>
      <c r="R271" s="143">
        <f>Q271*H271</f>
        <v>0</v>
      </c>
      <c r="S271" s="143">
        <v>0</v>
      </c>
      <c r="T271" s="144">
        <f>S271*H271</f>
        <v>0</v>
      </c>
      <c r="AR271" s="145" t="s">
        <v>252</v>
      </c>
      <c r="AT271" s="145" t="s">
        <v>174</v>
      </c>
      <c r="AU271" s="145" t="s">
        <v>85</v>
      </c>
      <c r="AY271" s="17" t="s">
        <v>172</v>
      </c>
      <c r="BE271" s="146">
        <f>IF(N271="základní",J271,0)</f>
        <v>0</v>
      </c>
      <c r="BF271" s="146">
        <f>IF(N271="snížená",J271,0)</f>
        <v>0</v>
      </c>
      <c r="BG271" s="146">
        <f>IF(N271="zákl. přenesená",J271,0)</f>
        <v>0</v>
      </c>
      <c r="BH271" s="146">
        <f>IF(N271="sníž. přenesená",J271,0)</f>
        <v>0</v>
      </c>
      <c r="BI271" s="146">
        <f>IF(N271="nulová",J271,0)</f>
        <v>0</v>
      </c>
      <c r="BJ271" s="17" t="s">
        <v>8</v>
      </c>
      <c r="BK271" s="146">
        <f>ROUND(I271*H271,0)</f>
        <v>0</v>
      </c>
      <c r="BL271" s="17" t="s">
        <v>252</v>
      </c>
      <c r="BM271" s="145" t="s">
        <v>645</v>
      </c>
    </row>
    <row r="272" spans="2:65" s="15" customFormat="1">
      <c r="B272" s="182"/>
      <c r="D272" s="148" t="s">
        <v>180</v>
      </c>
      <c r="E272" s="183" t="s">
        <v>1</v>
      </c>
      <c r="F272" s="184" t="s">
        <v>860</v>
      </c>
      <c r="H272" s="183" t="s">
        <v>1</v>
      </c>
      <c r="I272" s="185"/>
      <c r="L272" s="182"/>
      <c r="M272" s="186"/>
      <c r="T272" s="187"/>
      <c r="AT272" s="183" t="s">
        <v>180</v>
      </c>
      <c r="AU272" s="183" t="s">
        <v>85</v>
      </c>
      <c r="AV272" s="15" t="s">
        <v>8</v>
      </c>
      <c r="AW272" s="15" t="s">
        <v>33</v>
      </c>
      <c r="AX272" s="15" t="s">
        <v>77</v>
      </c>
      <c r="AY272" s="183" t="s">
        <v>172</v>
      </c>
    </row>
    <row r="273" spans="2:65" s="12" customFormat="1">
      <c r="B273" s="147"/>
      <c r="D273" s="148" t="s">
        <v>180</v>
      </c>
      <c r="E273" s="149" t="s">
        <v>1</v>
      </c>
      <c r="F273" s="150" t="s">
        <v>809</v>
      </c>
      <c r="H273" s="151">
        <v>14.8</v>
      </c>
      <c r="I273" s="152"/>
      <c r="L273" s="147"/>
      <c r="M273" s="153"/>
      <c r="T273" s="154"/>
      <c r="AT273" s="149" t="s">
        <v>180</v>
      </c>
      <c r="AU273" s="149" t="s">
        <v>85</v>
      </c>
      <c r="AV273" s="12" t="s">
        <v>85</v>
      </c>
      <c r="AW273" s="12" t="s">
        <v>33</v>
      </c>
      <c r="AX273" s="12" t="s">
        <v>77</v>
      </c>
      <c r="AY273" s="149" t="s">
        <v>172</v>
      </c>
    </row>
    <row r="274" spans="2:65" s="14" customFormat="1">
      <c r="B274" s="172"/>
      <c r="D274" s="148" t="s">
        <v>180</v>
      </c>
      <c r="E274" s="173" t="s">
        <v>1</v>
      </c>
      <c r="F274" s="174" t="s">
        <v>644</v>
      </c>
      <c r="H274" s="175">
        <v>14.8</v>
      </c>
      <c r="I274" s="176"/>
      <c r="L274" s="172"/>
      <c r="M274" s="177"/>
      <c r="T274" s="178"/>
      <c r="AT274" s="173" t="s">
        <v>180</v>
      </c>
      <c r="AU274" s="173" t="s">
        <v>85</v>
      </c>
      <c r="AV274" s="14" t="s">
        <v>91</v>
      </c>
      <c r="AW274" s="14" t="s">
        <v>33</v>
      </c>
      <c r="AX274" s="14" t="s">
        <v>8</v>
      </c>
      <c r="AY274" s="173" t="s">
        <v>172</v>
      </c>
    </row>
    <row r="275" spans="2:65" s="1" customFormat="1" ht="37.9" customHeight="1">
      <c r="B275" s="133"/>
      <c r="C275" s="134" t="s">
        <v>423</v>
      </c>
      <c r="D275" s="134" t="s">
        <v>174</v>
      </c>
      <c r="E275" s="135" t="s">
        <v>863</v>
      </c>
      <c r="F275" s="136" t="s">
        <v>864</v>
      </c>
      <c r="G275" s="137" t="s">
        <v>202</v>
      </c>
      <c r="H275" s="138">
        <v>8.6</v>
      </c>
      <c r="I275" s="139"/>
      <c r="J275" s="140">
        <f>ROUND(I275*H275,0)</f>
        <v>0</v>
      </c>
      <c r="K275" s="136" t="s">
        <v>1</v>
      </c>
      <c r="L275" s="32"/>
      <c r="M275" s="141" t="s">
        <v>1</v>
      </c>
      <c r="N275" s="142" t="s">
        <v>42</v>
      </c>
      <c r="P275" s="143">
        <f>O275*H275</f>
        <v>0</v>
      </c>
      <c r="Q275" s="143">
        <v>0</v>
      </c>
      <c r="R275" s="143">
        <f>Q275*H275</f>
        <v>0</v>
      </c>
      <c r="S275" s="143">
        <v>0</v>
      </c>
      <c r="T275" s="144">
        <f>S275*H275</f>
        <v>0</v>
      </c>
      <c r="AR275" s="145" t="s">
        <v>252</v>
      </c>
      <c r="AT275" s="145" t="s">
        <v>174</v>
      </c>
      <c r="AU275" s="145" t="s">
        <v>85</v>
      </c>
      <c r="AY275" s="17" t="s">
        <v>172</v>
      </c>
      <c r="BE275" s="146">
        <f>IF(N275="základní",J275,0)</f>
        <v>0</v>
      </c>
      <c r="BF275" s="146">
        <f>IF(N275="snížená",J275,0)</f>
        <v>0</v>
      </c>
      <c r="BG275" s="146">
        <f>IF(N275="zákl. přenesená",J275,0)</f>
        <v>0</v>
      </c>
      <c r="BH275" s="146">
        <f>IF(N275="sníž. přenesená",J275,0)</f>
        <v>0</v>
      </c>
      <c r="BI275" s="146">
        <f>IF(N275="nulová",J275,0)</f>
        <v>0</v>
      </c>
      <c r="BJ275" s="17" t="s">
        <v>8</v>
      </c>
      <c r="BK275" s="146">
        <f>ROUND(I275*H275,0)</f>
        <v>0</v>
      </c>
      <c r="BL275" s="17" t="s">
        <v>252</v>
      </c>
      <c r="BM275" s="145" t="s">
        <v>657</v>
      </c>
    </row>
    <row r="276" spans="2:65" s="15" customFormat="1">
      <c r="B276" s="182"/>
      <c r="D276" s="148" t="s">
        <v>180</v>
      </c>
      <c r="E276" s="183" t="s">
        <v>1</v>
      </c>
      <c r="F276" s="184" t="s">
        <v>865</v>
      </c>
      <c r="H276" s="183" t="s">
        <v>1</v>
      </c>
      <c r="I276" s="185"/>
      <c r="L276" s="182"/>
      <c r="M276" s="186"/>
      <c r="T276" s="187"/>
      <c r="AT276" s="183" t="s">
        <v>180</v>
      </c>
      <c r="AU276" s="183" t="s">
        <v>85</v>
      </c>
      <c r="AV276" s="15" t="s">
        <v>8</v>
      </c>
      <c r="AW276" s="15" t="s">
        <v>33</v>
      </c>
      <c r="AX276" s="15" t="s">
        <v>77</v>
      </c>
      <c r="AY276" s="183" t="s">
        <v>172</v>
      </c>
    </row>
    <row r="277" spans="2:65" s="12" customFormat="1">
      <c r="B277" s="147"/>
      <c r="D277" s="148" t="s">
        <v>180</v>
      </c>
      <c r="E277" s="149" t="s">
        <v>1</v>
      </c>
      <c r="F277" s="150" t="s">
        <v>790</v>
      </c>
      <c r="H277" s="151">
        <v>7.4</v>
      </c>
      <c r="I277" s="152"/>
      <c r="L277" s="147"/>
      <c r="M277" s="153"/>
      <c r="T277" s="154"/>
      <c r="AT277" s="149" t="s">
        <v>180</v>
      </c>
      <c r="AU277" s="149" t="s">
        <v>85</v>
      </c>
      <c r="AV277" s="12" t="s">
        <v>85</v>
      </c>
      <c r="AW277" s="12" t="s">
        <v>33</v>
      </c>
      <c r="AX277" s="12" t="s">
        <v>77</v>
      </c>
      <c r="AY277" s="149" t="s">
        <v>172</v>
      </c>
    </row>
    <row r="278" spans="2:65" s="15" customFormat="1">
      <c r="B278" s="182"/>
      <c r="D278" s="148" t="s">
        <v>180</v>
      </c>
      <c r="E278" s="183" t="s">
        <v>1</v>
      </c>
      <c r="F278" s="184" t="s">
        <v>866</v>
      </c>
      <c r="H278" s="183" t="s">
        <v>1</v>
      </c>
      <c r="I278" s="185"/>
      <c r="L278" s="182"/>
      <c r="M278" s="186"/>
      <c r="T278" s="187"/>
      <c r="AT278" s="183" t="s">
        <v>180</v>
      </c>
      <c r="AU278" s="183" t="s">
        <v>85</v>
      </c>
      <c r="AV278" s="15" t="s">
        <v>8</v>
      </c>
      <c r="AW278" s="15" t="s">
        <v>33</v>
      </c>
      <c r="AX278" s="15" t="s">
        <v>77</v>
      </c>
      <c r="AY278" s="183" t="s">
        <v>172</v>
      </c>
    </row>
    <row r="279" spans="2:65" s="12" customFormat="1">
      <c r="B279" s="147"/>
      <c r="D279" s="148" t="s">
        <v>180</v>
      </c>
      <c r="E279" s="149" t="s">
        <v>1</v>
      </c>
      <c r="F279" s="150" t="s">
        <v>867</v>
      </c>
      <c r="H279" s="151">
        <v>1.2</v>
      </c>
      <c r="I279" s="152"/>
      <c r="L279" s="147"/>
      <c r="M279" s="153"/>
      <c r="T279" s="154"/>
      <c r="AT279" s="149" t="s">
        <v>180</v>
      </c>
      <c r="AU279" s="149" t="s">
        <v>85</v>
      </c>
      <c r="AV279" s="12" t="s">
        <v>85</v>
      </c>
      <c r="AW279" s="12" t="s">
        <v>33</v>
      </c>
      <c r="AX279" s="12" t="s">
        <v>77</v>
      </c>
      <c r="AY279" s="149" t="s">
        <v>172</v>
      </c>
    </row>
    <row r="280" spans="2:65" s="14" customFormat="1">
      <c r="B280" s="172"/>
      <c r="D280" s="148" t="s">
        <v>180</v>
      </c>
      <c r="E280" s="173" t="s">
        <v>1</v>
      </c>
      <c r="F280" s="174" t="s">
        <v>740</v>
      </c>
      <c r="H280" s="175">
        <v>8.6</v>
      </c>
      <c r="I280" s="176"/>
      <c r="L280" s="172"/>
      <c r="M280" s="177"/>
      <c r="T280" s="178"/>
      <c r="AT280" s="173" t="s">
        <v>180</v>
      </c>
      <c r="AU280" s="173" t="s">
        <v>85</v>
      </c>
      <c r="AV280" s="14" t="s">
        <v>91</v>
      </c>
      <c r="AW280" s="14" t="s">
        <v>33</v>
      </c>
      <c r="AX280" s="14" t="s">
        <v>8</v>
      </c>
      <c r="AY280" s="173" t="s">
        <v>172</v>
      </c>
    </row>
    <row r="281" spans="2:65" s="1" customFormat="1" ht="24.2" customHeight="1">
      <c r="B281" s="133"/>
      <c r="C281" s="134" t="s">
        <v>427</v>
      </c>
      <c r="D281" s="134" t="s">
        <v>174</v>
      </c>
      <c r="E281" s="135" t="s">
        <v>868</v>
      </c>
      <c r="F281" s="136" t="s">
        <v>869</v>
      </c>
      <c r="G281" s="137" t="s">
        <v>177</v>
      </c>
      <c r="H281" s="138">
        <v>14.8</v>
      </c>
      <c r="I281" s="139"/>
      <c r="J281" s="140">
        <f>ROUND(I281*H281,0)</f>
        <v>0</v>
      </c>
      <c r="K281" s="136" t="s">
        <v>1</v>
      </c>
      <c r="L281" s="32"/>
      <c r="M281" s="141" t="s">
        <v>1</v>
      </c>
      <c r="N281" s="142" t="s">
        <v>42</v>
      </c>
      <c r="P281" s="143">
        <f>O281*H281</f>
        <v>0</v>
      </c>
      <c r="Q281" s="143">
        <v>0</v>
      </c>
      <c r="R281" s="143">
        <f>Q281*H281</f>
        <v>0</v>
      </c>
      <c r="S281" s="143">
        <v>0</v>
      </c>
      <c r="T281" s="144">
        <f>S281*H281</f>
        <v>0</v>
      </c>
      <c r="AR281" s="145" t="s">
        <v>252</v>
      </c>
      <c r="AT281" s="145" t="s">
        <v>174</v>
      </c>
      <c r="AU281" s="145" t="s">
        <v>85</v>
      </c>
      <c r="AY281" s="17" t="s">
        <v>172</v>
      </c>
      <c r="BE281" s="146">
        <f>IF(N281="základní",J281,0)</f>
        <v>0</v>
      </c>
      <c r="BF281" s="146">
        <f>IF(N281="snížená",J281,0)</f>
        <v>0</v>
      </c>
      <c r="BG281" s="146">
        <f>IF(N281="zákl. přenesená",J281,0)</f>
        <v>0</v>
      </c>
      <c r="BH281" s="146">
        <f>IF(N281="sníž. přenesená",J281,0)</f>
        <v>0</v>
      </c>
      <c r="BI281" s="146">
        <f>IF(N281="nulová",J281,0)</f>
        <v>0</v>
      </c>
      <c r="BJ281" s="17" t="s">
        <v>8</v>
      </c>
      <c r="BK281" s="146">
        <f>ROUND(I281*H281,0)</f>
        <v>0</v>
      </c>
      <c r="BL281" s="17" t="s">
        <v>252</v>
      </c>
      <c r="BM281" s="145" t="s">
        <v>674</v>
      </c>
    </row>
    <row r="282" spans="2:65" s="15" customFormat="1">
      <c r="B282" s="182"/>
      <c r="D282" s="148" t="s">
        <v>180</v>
      </c>
      <c r="E282" s="183" t="s">
        <v>1</v>
      </c>
      <c r="F282" s="184" t="s">
        <v>870</v>
      </c>
      <c r="H282" s="183" t="s">
        <v>1</v>
      </c>
      <c r="I282" s="185"/>
      <c r="L282" s="182"/>
      <c r="M282" s="186"/>
      <c r="T282" s="187"/>
      <c r="AT282" s="183" t="s">
        <v>180</v>
      </c>
      <c r="AU282" s="183" t="s">
        <v>85</v>
      </c>
      <c r="AV282" s="15" t="s">
        <v>8</v>
      </c>
      <c r="AW282" s="15" t="s">
        <v>33</v>
      </c>
      <c r="AX282" s="15" t="s">
        <v>77</v>
      </c>
      <c r="AY282" s="183" t="s">
        <v>172</v>
      </c>
    </row>
    <row r="283" spans="2:65" s="12" customFormat="1">
      <c r="B283" s="147"/>
      <c r="D283" s="148" t="s">
        <v>180</v>
      </c>
      <c r="E283" s="149" t="s">
        <v>1</v>
      </c>
      <c r="F283" s="150" t="s">
        <v>809</v>
      </c>
      <c r="H283" s="151">
        <v>14.8</v>
      </c>
      <c r="I283" s="152"/>
      <c r="L283" s="147"/>
      <c r="M283" s="153"/>
      <c r="T283" s="154"/>
      <c r="AT283" s="149" t="s">
        <v>180</v>
      </c>
      <c r="AU283" s="149" t="s">
        <v>85</v>
      </c>
      <c r="AV283" s="12" t="s">
        <v>85</v>
      </c>
      <c r="AW283" s="12" t="s">
        <v>33</v>
      </c>
      <c r="AX283" s="12" t="s">
        <v>77</v>
      </c>
      <c r="AY283" s="149" t="s">
        <v>172</v>
      </c>
    </row>
    <row r="284" spans="2:65" s="14" customFormat="1">
      <c r="B284" s="172"/>
      <c r="D284" s="148" t="s">
        <v>180</v>
      </c>
      <c r="E284" s="173" t="s">
        <v>1</v>
      </c>
      <c r="F284" s="174" t="s">
        <v>644</v>
      </c>
      <c r="H284" s="175">
        <v>14.8</v>
      </c>
      <c r="I284" s="176"/>
      <c r="L284" s="172"/>
      <c r="M284" s="177"/>
      <c r="T284" s="178"/>
      <c r="AT284" s="173" t="s">
        <v>180</v>
      </c>
      <c r="AU284" s="173" t="s">
        <v>85</v>
      </c>
      <c r="AV284" s="14" t="s">
        <v>91</v>
      </c>
      <c r="AW284" s="14" t="s">
        <v>33</v>
      </c>
      <c r="AX284" s="14" t="s">
        <v>8</v>
      </c>
      <c r="AY284" s="173" t="s">
        <v>172</v>
      </c>
    </row>
    <row r="285" spans="2:65" s="1" customFormat="1" ht="24.2" customHeight="1">
      <c r="B285" s="133"/>
      <c r="C285" s="134" t="s">
        <v>431</v>
      </c>
      <c r="D285" s="134" t="s">
        <v>174</v>
      </c>
      <c r="E285" s="135" t="s">
        <v>871</v>
      </c>
      <c r="F285" s="136" t="s">
        <v>872</v>
      </c>
      <c r="G285" s="137" t="s">
        <v>202</v>
      </c>
      <c r="H285" s="138">
        <v>8.6</v>
      </c>
      <c r="I285" s="139"/>
      <c r="J285" s="140">
        <f>ROUND(I285*H285,0)</f>
        <v>0</v>
      </c>
      <c r="K285" s="136" t="s">
        <v>1</v>
      </c>
      <c r="L285" s="32"/>
      <c r="M285" s="141" t="s">
        <v>1</v>
      </c>
      <c r="N285" s="142" t="s">
        <v>42</v>
      </c>
      <c r="P285" s="143">
        <f>O285*H285</f>
        <v>0</v>
      </c>
      <c r="Q285" s="143">
        <v>0</v>
      </c>
      <c r="R285" s="143">
        <f>Q285*H285</f>
        <v>0</v>
      </c>
      <c r="S285" s="143">
        <v>0</v>
      </c>
      <c r="T285" s="144">
        <f>S285*H285</f>
        <v>0</v>
      </c>
      <c r="AR285" s="145" t="s">
        <v>252</v>
      </c>
      <c r="AT285" s="145" t="s">
        <v>174</v>
      </c>
      <c r="AU285" s="145" t="s">
        <v>85</v>
      </c>
      <c r="AY285" s="17" t="s">
        <v>172</v>
      </c>
      <c r="BE285" s="146">
        <f>IF(N285="základní",J285,0)</f>
        <v>0</v>
      </c>
      <c r="BF285" s="146">
        <f>IF(N285="snížená",J285,0)</f>
        <v>0</v>
      </c>
      <c r="BG285" s="146">
        <f>IF(N285="zákl. přenesená",J285,0)</f>
        <v>0</v>
      </c>
      <c r="BH285" s="146">
        <f>IF(N285="sníž. přenesená",J285,0)</f>
        <v>0</v>
      </c>
      <c r="BI285" s="146">
        <f>IF(N285="nulová",J285,0)</f>
        <v>0</v>
      </c>
      <c r="BJ285" s="17" t="s">
        <v>8</v>
      </c>
      <c r="BK285" s="146">
        <f>ROUND(I285*H285,0)</f>
        <v>0</v>
      </c>
      <c r="BL285" s="17" t="s">
        <v>252</v>
      </c>
      <c r="BM285" s="145" t="s">
        <v>681</v>
      </c>
    </row>
    <row r="286" spans="2:65" s="15" customFormat="1">
      <c r="B286" s="182"/>
      <c r="D286" s="148" t="s">
        <v>180</v>
      </c>
      <c r="E286" s="183" t="s">
        <v>1</v>
      </c>
      <c r="F286" s="184" t="s">
        <v>865</v>
      </c>
      <c r="H286" s="183" t="s">
        <v>1</v>
      </c>
      <c r="I286" s="185"/>
      <c r="L286" s="182"/>
      <c r="M286" s="186"/>
      <c r="T286" s="187"/>
      <c r="AT286" s="183" t="s">
        <v>180</v>
      </c>
      <c r="AU286" s="183" t="s">
        <v>85</v>
      </c>
      <c r="AV286" s="15" t="s">
        <v>8</v>
      </c>
      <c r="AW286" s="15" t="s">
        <v>33</v>
      </c>
      <c r="AX286" s="15" t="s">
        <v>77</v>
      </c>
      <c r="AY286" s="183" t="s">
        <v>172</v>
      </c>
    </row>
    <row r="287" spans="2:65" s="12" customFormat="1">
      <c r="B287" s="147"/>
      <c r="D287" s="148" t="s">
        <v>180</v>
      </c>
      <c r="E287" s="149" t="s">
        <v>1</v>
      </c>
      <c r="F287" s="150" t="s">
        <v>790</v>
      </c>
      <c r="H287" s="151">
        <v>7.4</v>
      </c>
      <c r="I287" s="152"/>
      <c r="L287" s="147"/>
      <c r="M287" s="153"/>
      <c r="T287" s="154"/>
      <c r="AT287" s="149" t="s">
        <v>180</v>
      </c>
      <c r="AU287" s="149" t="s">
        <v>85</v>
      </c>
      <c r="AV287" s="12" t="s">
        <v>85</v>
      </c>
      <c r="AW287" s="12" t="s">
        <v>33</v>
      </c>
      <c r="AX287" s="12" t="s">
        <v>77</v>
      </c>
      <c r="AY287" s="149" t="s">
        <v>172</v>
      </c>
    </row>
    <row r="288" spans="2:65" s="15" customFormat="1">
      <c r="B288" s="182"/>
      <c r="D288" s="148" t="s">
        <v>180</v>
      </c>
      <c r="E288" s="183" t="s">
        <v>1</v>
      </c>
      <c r="F288" s="184" t="s">
        <v>866</v>
      </c>
      <c r="H288" s="183" t="s">
        <v>1</v>
      </c>
      <c r="I288" s="185"/>
      <c r="L288" s="182"/>
      <c r="M288" s="186"/>
      <c r="T288" s="187"/>
      <c r="AT288" s="183" t="s">
        <v>180</v>
      </c>
      <c r="AU288" s="183" t="s">
        <v>85</v>
      </c>
      <c r="AV288" s="15" t="s">
        <v>8</v>
      </c>
      <c r="AW288" s="15" t="s">
        <v>33</v>
      </c>
      <c r="AX288" s="15" t="s">
        <v>77</v>
      </c>
      <c r="AY288" s="183" t="s">
        <v>172</v>
      </c>
    </row>
    <row r="289" spans="2:65" s="12" customFormat="1">
      <c r="B289" s="147"/>
      <c r="D289" s="148" t="s">
        <v>180</v>
      </c>
      <c r="E289" s="149" t="s">
        <v>1</v>
      </c>
      <c r="F289" s="150" t="s">
        <v>867</v>
      </c>
      <c r="H289" s="151">
        <v>1.2</v>
      </c>
      <c r="I289" s="152"/>
      <c r="L289" s="147"/>
      <c r="M289" s="153"/>
      <c r="T289" s="154"/>
      <c r="AT289" s="149" t="s">
        <v>180</v>
      </c>
      <c r="AU289" s="149" t="s">
        <v>85</v>
      </c>
      <c r="AV289" s="12" t="s">
        <v>85</v>
      </c>
      <c r="AW289" s="12" t="s">
        <v>33</v>
      </c>
      <c r="AX289" s="12" t="s">
        <v>77</v>
      </c>
      <c r="AY289" s="149" t="s">
        <v>172</v>
      </c>
    </row>
    <row r="290" spans="2:65" s="14" customFormat="1">
      <c r="B290" s="172"/>
      <c r="D290" s="148" t="s">
        <v>180</v>
      </c>
      <c r="E290" s="173" t="s">
        <v>1</v>
      </c>
      <c r="F290" s="174" t="s">
        <v>740</v>
      </c>
      <c r="H290" s="175">
        <v>8.6</v>
      </c>
      <c r="I290" s="176"/>
      <c r="L290" s="172"/>
      <c r="M290" s="177"/>
      <c r="T290" s="178"/>
      <c r="AT290" s="173" t="s">
        <v>180</v>
      </c>
      <c r="AU290" s="173" t="s">
        <v>85</v>
      </c>
      <c r="AV290" s="14" t="s">
        <v>91</v>
      </c>
      <c r="AW290" s="14" t="s">
        <v>33</v>
      </c>
      <c r="AX290" s="14" t="s">
        <v>8</v>
      </c>
      <c r="AY290" s="173" t="s">
        <v>172</v>
      </c>
    </row>
    <row r="291" spans="2:65" s="1" customFormat="1" ht="24.2" customHeight="1">
      <c r="B291" s="133"/>
      <c r="C291" s="134" t="s">
        <v>435</v>
      </c>
      <c r="D291" s="134" t="s">
        <v>174</v>
      </c>
      <c r="E291" s="135" t="s">
        <v>873</v>
      </c>
      <c r="F291" s="136" t="s">
        <v>874</v>
      </c>
      <c r="G291" s="137" t="s">
        <v>177</v>
      </c>
      <c r="H291" s="138">
        <v>14.8</v>
      </c>
      <c r="I291" s="139"/>
      <c r="J291" s="140">
        <f>ROUND(I291*H291,0)</f>
        <v>0</v>
      </c>
      <c r="K291" s="136" t="s">
        <v>1</v>
      </c>
      <c r="L291" s="32"/>
      <c r="M291" s="141" t="s">
        <v>1</v>
      </c>
      <c r="N291" s="142" t="s">
        <v>42</v>
      </c>
      <c r="P291" s="143">
        <f>O291*H291</f>
        <v>0</v>
      </c>
      <c r="Q291" s="143">
        <v>0</v>
      </c>
      <c r="R291" s="143">
        <f>Q291*H291</f>
        <v>0</v>
      </c>
      <c r="S291" s="143">
        <v>0</v>
      </c>
      <c r="T291" s="144">
        <f>S291*H291</f>
        <v>0</v>
      </c>
      <c r="AR291" s="145" t="s">
        <v>252</v>
      </c>
      <c r="AT291" s="145" t="s">
        <v>174</v>
      </c>
      <c r="AU291" s="145" t="s">
        <v>85</v>
      </c>
      <c r="AY291" s="17" t="s">
        <v>172</v>
      </c>
      <c r="BE291" s="146">
        <f>IF(N291="základní",J291,0)</f>
        <v>0</v>
      </c>
      <c r="BF291" s="146">
        <f>IF(N291="snížená",J291,0)</f>
        <v>0</v>
      </c>
      <c r="BG291" s="146">
        <f>IF(N291="zákl. přenesená",J291,0)</f>
        <v>0</v>
      </c>
      <c r="BH291" s="146">
        <f>IF(N291="sníž. přenesená",J291,0)</f>
        <v>0</v>
      </c>
      <c r="BI291" s="146">
        <f>IF(N291="nulová",J291,0)</f>
        <v>0</v>
      </c>
      <c r="BJ291" s="17" t="s">
        <v>8</v>
      </c>
      <c r="BK291" s="146">
        <f>ROUND(I291*H291,0)</f>
        <v>0</v>
      </c>
      <c r="BL291" s="17" t="s">
        <v>252</v>
      </c>
      <c r="BM291" s="145" t="s">
        <v>691</v>
      </c>
    </row>
    <row r="292" spans="2:65" s="15" customFormat="1">
      <c r="B292" s="182"/>
      <c r="D292" s="148" t="s">
        <v>180</v>
      </c>
      <c r="E292" s="183" t="s">
        <v>1</v>
      </c>
      <c r="F292" s="184" t="s">
        <v>870</v>
      </c>
      <c r="H292" s="183" t="s">
        <v>1</v>
      </c>
      <c r="I292" s="185"/>
      <c r="L292" s="182"/>
      <c r="M292" s="186"/>
      <c r="T292" s="187"/>
      <c r="AT292" s="183" t="s">
        <v>180</v>
      </c>
      <c r="AU292" s="183" t="s">
        <v>85</v>
      </c>
      <c r="AV292" s="15" t="s">
        <v>8</v>
      </c>
      <c r="AW292" s="15" t="s">
        <v>33</v>
      </c>
      <c r="AX292" s="15" t="s">
        <v>77</v>
      </c>
      <c r="AY292" s="183" t="s">
        <v>172</v>
      </c>
    </row>
    <row r="293" spans="2:65" s="12" customFormat="1">
      <c r="B293" s="147"/>
      <c r="D293" s="148" t="s">
        <v>180</v>
      </c>
      <c r="E293" s="149" t="s">
        <v>1</v>
      </c>
      <c r="F293" s="150" t="s">
        <v>809</v>
      </c>
      <c r="H293" s="151">
        <v>14.8</v>
      </c>
      <c r="I293" s="152"/>
      <c r="L293" s="147"/>
      <c r="M293" s="153"/>
      <c r="T293" s="154"/>
      <c r="AT293" s="149" t="s">
        <v>180</v>
      </c>
      <c r="AU293" s="149" t="s">
        <v>85</v>
      </c>
      <c r="AV293" s="12" t="s">
        <v>85</v>
      </c>
      <c r="AW293" s="12" t="s">
        <v>33</v>
      </c>
      <c r="AX293" s="12" t="s">
        <v>77</v>
      </c>
      <c r="AY293" s="149" t="s">
        <v>172</v>
      </c>
    </row>
    <row r="294" spans="2:65" s="14" customFormat="1">
      <c r="B294" s="172"/>
      <c r="D294" s="148" t="s">
        <v>180</v>
      </c>
      <c r="E294" s="173" t="s">
        <v>1</v>
      </c>
      <c r="F294" s="174" t="s">
        <v>644</v>
      </c>
      <c r="H294" s="175">
        <v>14.8</v>
      </c>
      <c r="I294" s="176"/>
      <c r="L294" s="172"/>
      <c r="M294" s="177"/>
      <c r="T294" s="178"/>
      <c r="AT294" s="173" t="s">
        <v>180</v>
      </c>
      <c r="AU294" s="173" t="s">
        <v>85</v>
      </c>
      <c r="AV294" s="14" t="s">
        <v>91</v>
      </c>
      <c r="AW294" s="14" t="s">
        <v>33</v>
      </c>
      <c r="AX294" s="14" t="s">
        <v>8</v>
      </c>
      <c r="AY294" s="173" t="s">
        <v>172</v>
      </c>
    </row>
    <row r="295" spans="2:65" s="1" customFormat="1" ht="33" customHeight="1">
      <c r="B295" s="133"/>
      <c r="C295" s="134" t="s">
        <v>439</v>
      </c>
      <c r="D295" s="134" t="s">
        <v>174</v>
      </c>
      <c r="E295" s="135" t="s">
        <v>875</v>
      </c>
      <c r="F295" s="136" t="s">
        <v>876</v>
      </c>
      <c r="G295" s="137" t="s">
        <v>202</v>
      </c>
      <c r="H295" s="138">
        <v>8.6</v>
      </c>
      <c r="I295" s="139"/>
      <c r="J295" s="140">
        <f>ROUND(I295*H295,0)</f>
        <v>0</v>
      </c>
      <c r="K295" s="136" t="s">
        <v>1</v>
      </c>
      <c r="L295" s="32"/>
      <c r="M295" s="141" t="s">
        <v>1</v>
      </c>
      <c r="N295" s="142" t="s">
        <v>42</v>
      </c>
      <c r="P295" s="143">
        <f>O295*H295</f>
        <v>0</v>
      </c>
      <c r="Q295" s="143">
        <v>0</v>
      </c>
      <c r="R295" s="143">
        <f>Q295*H295</f>
        <v>0</v>
      </c>
      <c r="S295" s="143">
        <v>0</v>
      </c>
      <c r="T295" s="144">
        <f>S295*H295</f>
        <v>0</v>
      </c>
      <c r="AR295" s="145" t="s">
        <v>252</v>
      </c>
      <c r="AT295" s="145" t="s">
        <v>174</v>
      </c>
      <c r="AU295" s="145" t="s">
        <v>85</v>
      </c>
      <c r="AY295" s="17" t="s">
        <v>172</v>
      </c>
      <c r="BE295" s="146">
        <f>IF(N295="základní",J295,0)</f>
        <v>0</v>
      </c>
      <c r="BF295" s="146">
        <f>IF(N295="snížená",J295,0)</f>
        <v>0</v>
      </c>
      <c r="BG295" s="146">
        <f>IF(N295="zákl. přenesená",J295,0)</f>
        <v>0</v>
      </c>
      <c r="BH295" s="146">
        <f>IF(N295="sníž. přenesená",J295,0)</f>
        <v>0</v>
      </c>
      <c r="BI295" s="146">
        <f>IF(N295="nulová",J295,0)</f>
        <v>0</v>
      </c>
      <c r="BJ295" s="17" t="s">
        <v>8</v>
      </c>
      <c r="BK295" s="146">
        <f>ROUND(I295*H295,0)</f>
        <v>0</v>
      </c>
      <c r="BL295" s="17" t="s">
        <v>252</v>
      </c>
      <c r="BM295" s="145" t="s">
        <v>877</v>
      </c>
    </row>
    <row r="296" spans="2:65" s="15" customFormat="1">
      <c r="B296" s="182"/>
      <c r="D296" s="148" t="s">
        <v>180</v>
      </c>
      <c r="E296" s="183" t="s">
        <v>1</v>
      </c>
      <c r="F296" s="184" t="s">
        <v>865</v>
      </c>
      <c r="H296" s="183" t="s">
        <v>1</v>
      </c>
      <c r="I296" s="185"/>
      <c r="L296" s="182"/>
      <c r="M296" s="186"/>
      <c r="T296" s="187"/>
      <c r="AT296" s="183" t="s">
        <v>180</v>
      </c>
      <c r="AU296" s="183" t="s">
        <v>85</v>
      </c>
      <c r="AV296" s="15" t="s">
        <v>8</v>
      </c>
      <c r="AW296" s="15" t="s">
        <v>33</v>
      </c>
      <c r="AX296" s="15" t="s">
        <v>77</v>
      </c>
      <c r="AY296" s="183" t="s">
        <v>172</v>
      </c>
    </row>
    <row r="297" spans="2:65" s="12" customFormat="1">
      <c r="B297" s="147"/>
      <c r="D297" s="148" t="s">
        <v>180</v>
      </c>
      <c r="E297" s="149" t="s">
        <v>1</v>
      </c>
      <c r="F297" s="150" t="s">
        <v>790</v>
      </c>
      <c r="H297" s="151">
        <v>7.4</v>
      </c>
      <c r="I297" s="152"/>
      <c r="L297" s="147"/>
      <c r="M297" s="153"/>
      <c r="T297" s="154"/>
      <c r="AT297" s="149" t="s">
        <v>180</v>
      </c>
      <c r="AU297" s="149" t="s">
        <v>85</v>
      </c>
      <c r="AV297" s="12" t="s">
        <v>85</v>
      </c>
      <c r="AW297" s="12" t="s">
        <v>33</v>
      </c>
      <c r="AX297" s="12" t="s">
        <v>77</v>
      </c>
      <c r="AY297" s="149" t="s">
        <v>172</v>
      </c>
    </row>
    <row r="298" spans="2:65" s="15" customFormat="1">
      <c r="B298" s="182"/>
      <c r="D298" s="148" t="s">
        <v>180</v>
      </c>
      <c r="E298" s="183" t="s">
        <v>1</v>
      </c>
      <c r="F298" s="184" t="s">
        <v>866</v>
      </c>
      <c r="H298" s="183" t="s">
        <v>1</v>
      </c>
      <c r="I298" s="185"/>
      <c r="L298" s="182"/>
      <c r="M298" s="186"/>
      <c r="T298" s="187"/>
      <c r="AT298" s="183" t="s">
        <v>180</v>
      </c>
      <c r="AU298" s="183" t="s">
        <v>85</v>
      </c>
      <c r="AV298" s="15" t="s">
        <v>8</v>
      </c>
      <c r="AW298" s="15" t="s">
        <v>33</v>
      </c>
      <c r="AX298" s="15" t="s">
        <v>77</v>
      </c>
      <c r="AY298" s="183" t="s">
        <v>172</v>
      </c>
    </row>
    <row r="299" spans="2:65" s="12" customFormat="1">
      <c r="B299" s="147"/>
      <c r="D299" s="148" t="s">
        <v>180</v>
      </c>
      <c r="E299" s="149" t="s">
        <v>1</v>
      </c>
      <c r="F299" s="150" t="s">
        <v>867</v>
      </c>
      <c r="H299" s="151">
        <v>1.2</v>
      </c>
      <c r="I299" s="152"/>
      <c r="L299" s="147"/>
      <c r="M299" s="153"/>
      <c r="T299" s="154"/>
      <c r="AT299" s="149" t="s">
        <v>180</v>
      </c>
      <c r="AU299" s="149" t="s">
        <v>85</v>
      </c>
      <c r="AV299" s="12" t="s">
        <v>85</v>
      </c>
      <c r="AW299" s="12" t="s">
        <v>33</v>
      </c>
      <c r="AX299" s="12" t="s">
        <v>77</v>
      </c>
      <c r="AY299" s="149" t="s">
        <v>172</v>
      </c>
    </row>
    <row r="300" spans="2:65" s="14" customFormat="1">
      <c r="B300" s="172"/>
      <c r="D300" s="148" t="s">
        <v>180</v>
      </c>
      <c r="E300" s="173" t="s">
        <v>1</v>
      </c>
      <c r="F300" s="174" t="s">
        <v>740</v>
      </c>
      <c r="H300" s="175">
        <v>8.6</v>
      </c>
      <c r="I300" s="176"/>
      <c r="L300" s="172"/>
      <c r="M300" s="177"/>
      <c r="T300" s="178"/>
      <c r="AT300" s="173" t="s">
        <v>180</v>
      </c>
      <c r="AU300" s="173" t="s">
        <v>85</v>
      </c>
      <c r="AV300" s="14" t="s">
        <v>91</v>
      </c>
      <c r="AW300" s="14" t="s">
        <v>33</v>
      </c>
      <c r="AX300" s="14" t="s">
        <v>8</v>
      </c>
      <c r="AY300" s="173" t="s">
        <v>172</v>
      </c>
    </row>
    <row r="301" spans="2:65" s="11" customFormat="1" ht="25.9" customHeight="1">
      <c r="B301" s="121"/>
      <c r="D301" s="122" t="s">
        <v>76</v>
      </c>
      <c r="E301" s="123" t="s">
        <v>689</v>
      </c>
      <c r="F301" s="123" t="s">
        <v>878</v>
      </c>
      <c r="I301" s="124"/>
      <c r="J301" s="125">
        <f>BK301</f>
        <v>0</v>
      </c>
      <c r="L301" s="121"/>
      <c r="M301" s="126"/>
      <c r="P301" s="127">
        <f>SUM(P302:P304)</f>
        <v>0</v>
      </c>
      <c r="R301" s="127">
        <f>SUM(R302:R304)</f>
        <v>0</v>
      </c>
      <c r="T301" s="128">
        <f>SUM(T302:T304)</f>
        <v>0</v>
      </c>
      <c r="AR301" s="122" t="s">
        <v>91</v>
      </c>
      <c r="AT301" s="129" t="s">
        <v>76</v>
      </c>
      <c r="AU301" s="129" t="s">
        <v>77</v>
      </c>
      <c r="AY301" s="122" t="s">
        <v>172</v>
      </c>
      <c r="BK301" s="130">
        <f>SUM(BK302:BK304)</f>
        <v>0</v>
      </c>
    </row>
    <row r="302" spans="2:65" s="1" customFormat="1" ht="24.2" customHeight="1">
      <c r="B302" s="133"/>
      <c r="C302" s="134" t="s">
        <v>443</v>
      </c>
      <c r="D302" s="134" t="s">
        <v>174</v>
      </c>
      <c r="E302" s="135" t="s">
        <v>879</v>
      </c>
      <c r="F302" s="136" t="s">
        <v>880</v>
      </c>
      <c r="G302" s="137" t="s">
        <v>209</v>
      </c>
      <c r="H302" s="138">
        <v>2</v>
      </c>
      <c r="I302" s="139"/>
      <c r="J302" s="140">
        <f>ROUND(I302*H302,0)</f>
        <v>0</v>
      </c>
      <c r="K302" s="136" t="s">
        <v>1</v>
      </c>
      <c r="L302" s="32"/>
      <c r="M302" s="141" t="s">
        <v>1</v>
      </c>
      <c r="N302" s="142" t="s">
        <v>42</v>
      </c>
      <c r="P302" s="143">
        <f>O302*H302</f>
        <v>0</v>
      </c>
      <c r="Q302" s="143">
        <v>0</v>
      </c>
      <c r="R302" s="143">
        <f>Q302*H302</f>
        <v>0</v>
      </c>
      <c r="S302" s="143">
        <v>0</v>
      </c>
      <c r="T302" s="144">
        <f>S302*H302</f>
        <v>0</v>
      </c>
      <c r="AR302" s="145" t="s">
        <v>881</v>
      </c>
      <c r="AT302" s="145" t="s">
        <v>174</v>
      </c>
      <c r="AU302" s="145" t="s">
        <v>8</v>
      </c>
      <c r="AY302" s="17" t="s">
        <v>172</v>
      </c>
      <c r="BE302" s="146">
        <f>IF(N302="základní",J302,0)</f>
        <v>0</v>
      </c>
      <c r="BF302" s="146">
        <f>IF(N302="snížená",J302,0)</f>
        <v>0</v>
      </c>
      <c r="BG302" s="146">
        <f>IF(N302="zákl. přenesená",J302,0)</f>
        <v>0</v>
      </c>
      <c r="BH302" s="146">
        <f>IF(N302="sníž. přenesená",J302,0)</f>
        <v>0</v>
      </c>
      <c r="BI302" s="146">
        <f>IF(N302="nulová",J302,0)</f>
        <v>0</v>
      </c>
      <c r="BJ302" s="17" t="s">
        <v>8</v>
      </c>
      <c r="BK302" s="146">
        <f>ROUND(I302*H302,0)</f>
        <v>0</v>
      </c>
      <c r="BL302" s="17" t="s">
        <v>881</v>
      </c>
      <c r="BM302" s="145" t="s">
        <v>882</v>
      </c>
    </row>
    <row r="303" spans="2:65" s="1" customFormat="1" ht="24.2" customHeight="1">
      <c r="B303" s="133"/>
      <c r="C303" s="134" t="s">
        <v>447</v>
      </c>
      <c r="D303" s="134" t="s">
        <v>174</v>
      </c>
      <c r="E303" s="135" t="s">
        <v>883</v>
      </c>
      <c r="F303" s="136" t="s">
        <v>884</v>
      </c>
      <c r="G303" s="137" t="s">
        <v>209</v>
      </c>
      <c r="H303" s="138">
        <v>2</v>
      </c>
      <c r="I303" s="139"/>
      <c r="J303" s="140">
        <f>ROUND(I303*H303,0)</f>
        <v>0</v>
      </c>
      <c r="K303" s="136" t="s">
        <v>1</v>
      </c>
      <c r="L303" s="32"/>
      <c r="M303" s="141" t="s">
        <v>1</v>
      </c>
      <c r="N303" s="142" t="s">
        <v>42</v>
      </c>
      <c r="P303" s="143">
        <f>O303*H303</f>
        <v>0</v>
      </c>
      <c r="Q303" s="143">
        <v>0</v>
      </c>
      <c r="R303" s="143">
        <f>Q303*H303</f>
        <v>0</v>
      </c>
      <c r="S303" s="143">
        <v>0</v>
      </c>
      <c r="T303" s="144">
        <f>S303*H303</f>
        <v>0</v>
      </c>
      <c r="AR303" s="145" t="s">
        <v>881</v>
      </c>
      <c r="AT303" s="145" t="s">
        <v>174</v>
      </c>
      <c r="AU303" s="145" t="s">
        <v>8</v>
      </c>
      <c r="AY303" s="17" t="s">
        <v>172</v>
      </c>
      <c r="BE303" s="146">
        <f>IF(N303="základní",J303,0)</f>
        <v>0</v>
      </c>
      <c r="BF303" s="146">
        <f>IF(N303="snížená",J303,0)</f>
        <v>0</v>
      </c>
      <c r="BG303" s="146">
        <f>IF(N303="zákl. přenesená",J303,0)</f>
        <v>0</v>
      </c>
      <c r="BH303" s="146">
        <f>IF(N303="sníž. přenesená",J303,0)</f>
        <v>0</v>
      </c>
      <c r="BI303" s="146">
        <f>IF(N303="nulová",J303,0)</f>
        <v>0</v>
      </c>
      <c r="BJ303" s="17" t="s">
        <v>8</v>
      </c>
      <c r="BK303" s="146">
        <f>ROUND(I303*H303,0)</f>
        <v>0</v>
      </c>
      <c r="BL303" s="17" t="s">
        <v>881</v>
      </c>
      <c r="BM303" s="145" t="s">
        <v>885</v>
      </c>
    </row>
    <row r="304" spans="2:65" s="1" customFormat="1" ht="37.9" customHeight="1">
      <c r="B304" s="133"/>
      <c r="C304" s="134" t="s">
        <v>451</v>
      </c>
      <c r="D304" s="134" t="s">
        <v>174</v>
      </c>
      <c r="E304" s="135" t="s">
        <v>692</v>
      </c>
      <c r="F304" s="136" t="s">
        <v>886</v>
      </c>
      <c r="G304" s="137" t="s">
        <v>209</v>
      </c>
      <c r="H304" s="138">
        <v>8</v>
      </c>
      <c r="I304" s="139"/>
      <c r="J304" s="140">
        <f>ROUND(I304*H304,0)</f>
        <v>0</v>
      </c>
      <c r="K304" s="136" t="s">
        <v>1</v>
      </c>
      <c r="L304" s="32"/>
      <c r="M304" s="188" t="s">
        <v>1</v>
      </c>
      <c r="N304" s="189" t="s">
        <v>42</v>
      </c>
      <c r="O304" s="190"/>
      <c r="P304" s="191">
        <f>O304*H304</f>
        <v>0</v>
      </c>
      <c r="Q304" s="191">
        <v>0</v>
      </c>
      <c r="R304" s="191">
        <f>Q304*H304</f>
        <v>0</v>
      </c>
      <c r="S304" s="191">
        <v>0</v>
      </c>
      <c r="T304" s="192">
        <f>S304*H304</f>
        <v>0</v>
      </c>
      <c r="AR304" s="145" t="s">
        <v>881</v>
      </c>
      <c r="AT304" s="145" t="s">
        <v>174</v>
      </c>
      <c r="AU304" s="145" t="s">
        <v>8</v>
      </c>
      <c r="AY304" s="17" t="s">
        <v>172</v>
      </c>
      <c r="BE304" s="146">
        <f>IF(N304="základní",J304,0)</f>
        <v>0</v>
      </c>
      <c r="BF304" s="146">
        <f>IF(N304="snížená",J304,0)</f>
        <v>0</v>
      </c>
      <c r="BG304" s="146">
        <f>IF(N304="zákl. přenesená",J304,0)</f>
        <v>0</v>
      </c>
      <c r="BH304" s="146">
        <f>IF(N304="sníž. přenesená",J304,0)</f>
        <v>0</v>
      </c>
      <c r="BI304" s="146">
        <f>IF(N304="nulová",J304,0)</f>
        <v>0</v>
      </c>
      <c r="BJ304" s="17" t="s">
        <v>8</v>
      </c>
      <c r="BK304" s="146">
        <f>ROUND(I304*H304,0)</f>
        <v>0</v>
      </c>
      <c r="BL304" s="17" t="s">
        <v>881</v>
      </c>
      <c r="BM304" s="145" t="s">
        <v>887</v>
      </c>
    </row>
    <row r="305" spans="2:12" s="1" customFormat="1" ht="6.95" customHeight="1">
      <c r="B305" s="44"/>
      <c r="C305" s="45"/>
      <c r="D305" s="45"/>
      <c r="E305" s="45"/>
      <c r="F305" s="45"/>
      <c r="G305" s="45"/>
      <c r="H305" s="45"/>
      <c r="I305" s="45"/>
      <c r="J305" s="45"/>
      <c r="K305" s="45"/>
      <c r="L305" s="32"/>
    </row>
  </sheetData>
  <autoFilter ref="C127:K304" xr:uid="{00000000-0009-0000-0000-000002000000}"/>
  <mergeCells count="9"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237"/>
  <sheetViews>
    <sheetView showGridLines="0" topLeftCell="A224" workbookViewId="0">
      <selection activeCell="F236" sqref="F236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211" t="s">
        <v>5</v>
      </c>
      <c r="M2" s="212"/>
      <c r="N2" s="212"/>
      <c r="O2" s="212"/>
      <c r="P2" s="212"/>
      <c r="Q2" s="212"/>
      <c r="R2" s="212"/>
      <c r="S2" s="212"/>
      <c r="T2" s="212"/>
      <c r="U2" s="212"/>
      <c r="V2" s="212"/>
      <c r="AT2" s="17" t="s">
        <v>90</v>
      </c>
      <c r="AZ2" s="88" t="s">
        <v>128</v>
      </c>
      <c r="BA2" s="88" t="s">
        <v>129</v>
      </c>
      <c r="BB2" s="88" t="s">
        <v>1</v>
      </c>
      <c r="BC2" s="88" t="s">
        <v>888</v>
      </c>
      <c r="BD2" s="88" t="s">
        <v>85</v>
      </c>
    </row>
    <row r="3" spans="2:5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  <c r="AZ3" s="88" t="s">
        <v>132</v>
      </c>
      <c r="BA3" s="88" t="s">
        <v>133</v>
      </c>
      <c r="BB3" s="88" t="s">
        <v>1</v>
      </c>
      <c r="BC3" s="88" t="s">
        <v>889</v>
      </c>
      <c r="BD3" s="88" t="s">
        <v>85</v>
      </c>
    </row>
    <row r="4" spans="2:56" ht="24.95" customHeight="1">
      <c r="B4" s="20"/>
      <c r="D4" s="21" t="s">
        <v>118</v>
      </c>
      <c r="L4" s="20"/>
      <c r="M4" s="89" t="s">
        <v>11</v>
      </c>
      <c r="AT4" s="17" t="s">
        <v>3</v>
      </c>
    </row>
    <row r="5" spans="2:56" ht="6.95" customHeight="1">
      <c r="B5" s="20"/>
      <c r="L5" s="20"/>
    </row>
    <row r="6" spans="2:56" ht="12" customHeight="1">
      <c r="B6" s="20"/>
      <c r="D6" s="27" t="s">
        <v>17</v>
      </c>
      <c r="L6" s="20"/>
    </row>
    <row r="7" spans="2:56" ht="26.25" customHeight="1">
      <c r="B7" s="20"/>
      <c r="E7" s="243" t="str">
        <f>'Rekapitulace stavby'!K6</f>
        <v>NPK a.s., Pardubická nemocnice - fototerapie, rodinný pokoj, mytí klecí</v>
      </c>
      <c r="F7" s="244"/>
      <c r="G7" s="244"/>
      <c r="H7" s="244"/>
      <c r="L7" s="20"/>
    </row>
    <row r="8" spans="2:56" s="1" customFormat="1" ht="12" customHeight="1">
      <c r="B8" s="32"/>
      <c r="D8" s="27" t="s">
        <v>131</v>
      </c>
      <c r="L8" s="32"/>
    </row>
    <row r="9" spans="2:56" s="1" customFormat="1" ht="16.5" customHeight="1">
      <c r="B9" s="32"/>
      <c r="E9" s="227" t="s">
        <v>890</v>
      </c>
      <c r="F9" s="242"/>
      <c r="G9" s="242"/>
      <c r="H9" s="242"/>
      <c r="L9" s="32"/>
    </row>
    <row r="10" spans="2:56" s="1" customFormat="1">
      <c r="B10" s="32"/>
      <c r="L10" s="32"/>
    </row>
    <row r="11" spans="2:56" s="1" customFormat="1" ht="12" customHeight="1">
      <c r="B11" s="32"/>
      <c r="D11" s="27" t="s">
        <v>19</v>
      </c>
      <c r="F11" s="25" t="s">
        <v>1</v>
      </c>
      <c r="I11" s="27" t="s">
        <v>20</v>
      </c>
      <c r="J11" s="25" t="s">
        <v>1</v>
      </c>
      <c r="L11" s="32"/>
    </row>
    <row r="12" spans="2:56" s="1" customFormat="1" ht="12" customHeight="1">
      <c r="B12" s="32"/>
      <c r="D12" s="27" t="s">
        <v>21</v>
      </c>
      <c r="F12" s="25" t="s">
        <v>22</v>
      </c>
      <c r="I12" s="27" t="s">
        <v>23</v>
      </c>
      <c r="J12" s="52" t="str">
        <f>'Rekapitulace stavby'!AN8</f>
        <v>8. 10. 2025</v>
      </c>
      <c r="L12" s="32"/>
    </row>
    <row r="13" spans="2:56" s="1" customFormat="1" ht="10.9" customHeight="1">
      <c r="B13" s="32"/>
      <c r="L13" s="32"/>
    </row>
    <row r="14" spans="2:56" s="1" customFormat="1" ht="12" customHeight="1">
      <c r="B14" s="32"/>
      <c r="D14" s="27" t="s">
        <v>25</v>
      </c>
      <c r="I14" s="27" t="s">
        <v>26</v>
      </c>
      <c r="J14" s="25" t="s">
        <v>1</v>
      </c>
      <c r="L14" s="32"/>
    </row>
    <row r="15" spans="2:56" s="1" customFormat="1" ht="18" customHeight="1">
      <c r="B15" s="32"/>
      <c r="E15" s="25" t="s">
        <v>27</v>
      </c>
      <c r="I15" s="27" t="s">
        <v>28</v>
      </c>
      <c r="J15" s="25" t="s">
        <v>1</v>
      </c>
      <c r="L15" s="32"/>
    </row>
    <row r="16" spans="2:56" s="1" customFormat="1" ht="6.95" customHeight="1">
      <c r="B16" s="32"/>
      <c r="L16" s="32"/>
    </row>
    <row r="17" spans="2:12" s="1" customFormat="1" ht="12" customHeight="1">
      <c r="B17" s="32"/>
      <c r="D17" s="27" t="s">
        <v>29</v>
      </c>
      <c r="I17" s="27" t="s">
        <v>26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45" t="str">
        <f>'Rekapitulace stavby'!E14</f>
        <v>Vyplň údaj</v>
      </c>
      <c r="F18" s="232"/>
      <c r="G18" s="232"/>
      <c r="H18" s="232"/>
      <c r="I18" s="27" t="s">
        <v>28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31</v>
      </c>
      <c r="I20" s="27" t="s">
        <v>26</v>
      </c>
      <c r="J20" s="25" t="s">
        <v>1</v>
      </c>
      <c r="L20" s="32"/>
    </row>
    <row r="21" spans="2:12" s="1" customFormat="1" ht="18" customHeight="1">
      <c r="B21" s="32"/>
      <c r="E21" s="25" t="s">
        <v>32</v>
      </c>
      <c r="I21" s="27" t="s">
        <v>28</v>
      </c>
      <c r="J21" s="25" t="s">
        <v>1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34</v>
      </c>
      <c r="I23" s="27" t="s">
        <v>26</v>
      </c>
      <c r="J23" s="25" t="s">
        <v>1</v>
      </c>
      <c r="L23" s="32"/>
    </row>
    <row r="24" spans="2:12" s="1" customFormat="1" ht="18" customHeight="1">
      <c r="B24" s="32"/>
      <c r="E24" s="25" t="s">
        <v>35</v>
      </c>
      <c r="I24" s="27" t="s">
        <v>28</v>
      </c>
      <c r="J24" s="25" t="s">
        <v>1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36</v>
      </c>
      <c r="L26" s="32"/>
    </row>
    <row r="27" spans="2:12" s="7" customFormat="1" ht="16.5" customHeight="1">
      <c r="B27" s="90"/>
      <c r="E27" s="236" t="s">
        <v>1</v>
      </c>
      <c r="F27" s="236"/>
      <c r="G27" s="236"/>
      <c r="H27" s="236"/>
      <c r="L27" s="90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1" t="s">
        <v>37</v>
      </c>
      <c r="J30" s="66">
        <f>ROUND(J129, 0)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39</v>
      </c>
      <c r="I32" s="35" t="s">
        <v>38</v>
      </c>
      <c r="J32" s="35" t="s">
        <v>40</v>
      </c>
      <c r="L32" s="32"/>
    </row>
    <row r="33" spans="2:12" s="1" customFormat="1" ht="14.45" customHeight="1">
      <c r="B33" s="32"/>
      <c r="D33" s="55" t="s">
        <v>41</v>
      </c>
      <c r="E33" s="27" t="s">
        <v>42</v>
      </c>
      <c r="F33" s="92">
        <f>ROUND((SUM(BE129:BE236)),  0)</f>
        <v>0</v>
      </c>
      <c r="I33" s="93">
        <v>0.21</v>
      </c>
      <c r="J33" s="92">
        <f>ROUND(((SUM(BE129:BE236))*I33),  0)</f>
        <v>0</v>
      </c>
      <c r="L33" s="32"/>
    </row>
    <row r="34" spans="2:12" s="1" customFormat="1" ht="14.45" customHeight="1">
      <c r="B34" s="32"/>
      <c r="E34" s="27" t="s">
        <v>43</v>
      </c>
      <c r="F34" s="92">
        <f>ROUND((SUM(BF129:BF236)),  0)</f>
        <v>0</v>
      </c>
      <c r="I34" s="93">
        <v>0.12</v>
      </c>
      <c r="J34" s="92">
        <f>ROUND(((SUM(BF129:BF236))*I34),  0)</f>
        <v>0</v>
      </c>
      <c r="L34" s="32"/>
    </row>
    <row r="35" spans="2:12" s="1" customFormat="1" ht="14.45" hidden="1" customHeight="1">
      <c r="B35" s="32"/>
      <c r="E35" s="27" t="s">
        <v>44</v>
      </c>
      <c r="F35" s="92">
        <f>ROUND((SUM(BG129:BG236)),  0)</f>
        <v>0</v>
      </c>
      <c r="I35" s="93">
        <v>0.21</v>
      </c>
      <c r="J35" s="92">
        <f>0</f>
        <v>0</v>
      </c>
      <c r="L35" s="32"/>
    </row>
    <row r="36" spans="2:12" s="1" customFormat="1" ht="14.45" hidden="1" customHeight="1">
      <c r="B36" s="32"/>
      <c r="E36" s="27" t="s">
        <v>45</v>
      </c>
      <c r="F36" s="92">
        <f>ROUND((SUM(BH129:BH236)),  0)</f>
        <v>0</v>
      </c>
      <c r="I36" s="93">
        <v>0.12</v>
      </c>
      <c r="J36" s="92">
        <f>0</f>
        <v>0</v>
      </c>
      <c r="L36" s="32"/>
    </row>
    <row r="37" spans="2:12" s="1" customFormat="1" ht="14.45" hidden="1" customHeight="1">
      <c r="B37" s="32"/>
      <c r="E37" s="27" t="s">
        <v>46</v>
      </c>
      <c r="F37" s="92">
        <f>ROUND((SUM(BI129:BI236)),  0)</f>
        <v>0</v>
      </c>
      <c r="I37" s="93">
        <v>0</v>
      </c>
      <c r="J37" s="92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4"/>
      <c r="D39" s="95" t="s">
        <v>47</v>
      </c>
      <c r="E39" s="57"/>
      <c r="F39" s="57"/>
      <c r="G39" s="96" t="s">
        <v>48</v>
      </c>
      <c r="H39" s="97" t="s">
        <v>49</v>
      </c>
      <c r="I39" s="57"/>
      <c r="J39" s="98">
        <f>SUM(J30:J37)</f>
        <v>0</v>
      </c>
      <c r="K39" s="99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50</v>
      </c>
      <c r="E50" s="42"/>
      <c r="F50" s="42"/>
      <c r="G50" s="41" t="s">
        <v>51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2"/>
      <c r="D61" s="43" t="s">
        <v>52</v>
      </c>
      <c r="E61" s="34"/>
      <c r="F61" s="100" t="s">
        <v>53</v>
      </c>
      <c r="G61" s="43" t="s">
        <v>52</v>
      </c>
      <c r="H61" s="34"/>
      <c r="I61" s="34"/>
      <c r="J61" s="101" t="s">
        <v>53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2"/>
      <c r="D65" s="41" t="s">
        <v>54</v>
      </c>
      <c r="E65" s="42"/>
      <c r="F65" s="42"/>
      <c r="G65" s="41" t="s">
        <v>55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2"/>
      <c r="D76" s="43" t="s">
        <v>52</v>
      </c>
      <c r="E76" s="34"/>
      <c r="F76" s="100" t="s">
        <v>53</v>
      </c>
      <c r="G76" s="43" t="s">
        <v>52</v>
      </c>
      <c r="H76" s="34"/>
      <c r="I76" s="34"/>
      <c r="J76" s="101" t="s">
        <v>53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136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17</v>
      </c>
      <c r="L84" s="32"/>
    </row>
    <row r="85" spans="2:47" s="1" customFormat="1" ht="26.25" customHeight="1">
      <c r="B85" s="32"/>
      <c r="E85" s="243" t="str">
        <f>E7</f>
        <v>NPK a.s., Pardubická nemocnice - fototerapie, rodinný pokoj, mytí klecí</v>
      </c>
      <c r="F85" s="244"/>
      <c r="G85" s="244"/>
      <c r="H85" s="244"/>
      <c r="L85" s="32"/>
    </row>
    <row r="86" spans="2:47" s="1" customFormat="1" ht="12" customHeight="1">
      <c r="B86" s="32"/>
      <c r="C86" s="27" t="s">
        <v>131</v>
      </c>
      <c r="L86" s="32"/>
    </row>
    <row r="87" spans="2:47" s="1" customFormat="1" ht="16.5" customHeight="1">
      <c r="B87" s="32"/>
      <c r="E87" s="227" t="str">
        <f>E9</f>
        <v>3 - Rodinný pokoj - stavební</v>
      </c>
      <c r="F87" s="242"/>
      <c r="G87" s="242"/>
      <c r="H87" s="242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21</v>
      </c>
      <c r="F89" s="25" t="str">
        <f>F12</f>
        <v>Pardubice</v>
      </c>
      <c r="I89" s="27" t="s">
        <v>23</v>
      </c>
      <c r="J89" s="52" t="str">
        <f>IF(J12="","",J12)</f>
        <v>8. 10. 2025</v>
      </c>
      <c r="L89" s="32"/>
    </row>
    <row r="90" spans="2:47" s="1" customFormat="1" ht="6.95" customHeight="1">
      <c r="B90" s="32"/>
      <c r="L90" s="32"/>
    </row>
    <row r="91" spans="2:47" s="1" customFormat="1" ht="25.7" customHeight="1">
      <c r="B91" s="32"/>
      <c r="C91" s="27" t="s">
        <v>25</v>
      </c>
      <c r="F91" s="25" t="str">
        <f>E15</f>
        <v>Nemocnice Pardubického kraje a.s., Kyjevská 44</v>
      </c>
      <c r="I91" s="27" t="s">
        <v>31</v>
      </c>
      <c r="J91" s="30" t="str">
        <f>E21</f>
        <v>Projekce CZ s.r.o., Tovární 290, Chrudim</v>
      </c>
      <c r="L91" s="32"/>
    </row>
    <row r="92" spans="2:47" s="1" customFormat="1" ht="15.2" customHeight="1">
      <c r="B92" s="32"/>
      <c r="C92" s="27" t="s">
        <v>29</v>
      </c>
      <c r="F92" s="25" t="str">
        <f>IF(E18="","",E18)</f>
        <v>Vyplň údaj</v>
      </c>
      <c r="I92" s="27" t="s">
        <v>34</v>
      </c>
      <c r="J92" s="30" t="str">
        <f>E24</f>
        <v>ing. V. Švehla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2" t="s">
        <v>137</v>
      </c>
      <c r="D94" s="94"/>
      <c r="E94" s="94"/>
      <c r="F94" s="94"/>
      <c r="G94" s="94"/>
      <c r="H94" s="94"/>
      <c r="I94" s="94"/>
      <c r="J94" s="103" t="s">
        <v>138</v>
      </c>
      <c r="K94" s="94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4" t="s">
        <v>139</v>
      </c>
      <c r="J96" s="66">
        <f>J129</f>
        <v>0</v>
      </c>
      <c r="L96" s="32"/>
      <c r="AU96" s="17" t="s">
        <v>140</v>
      </c>
    </row>
    <row r="97" spans="2:12" s="8" customFormat="1" ht="24.95" customHeight="1">
      <c r="B97" s="105"/>
      <c r="D97" s="106" t="s">
        <v>141</v>
      </c>
      <c r="E97" s="107"/>
      <c r="F97" s="107"/>
      <c r="G97" s="107"/>
      <c r="H97" s="107"/>
      <c r="I97" s="107"/>
      <c r="J97" s="108">
        <f>J130</f>
        <v>0</v>
      </c>
      <c r="L97" s="105"/>
    </row>
    <row r="98" spans="2:12" s="9" customFormat="1" ht="19.899999999999999" customHeight="1">
      <c r="B98" s="109"/>
      <c r="D98" s="110" t="s">
        <v>143</v>
      </c>
      <c r="E98" s="111"/>
      <c r="F98" s="111"/>
      <c r="G98" s="111"/>
      <c r="H98" s="111"/>
      <c r="I98" s="111"/>
      <c r="J98" s="112">
        <f>J131</f>
        <v>0</v>
      </c>
      <c r="L98" s="109"/>
    </row>
    <row r="99" spans="2:12" s="9" customFormat="1" ht="19.899999999999999" customHeight="1">
      <c r="B99" s="109"/>
      <c r="D99" s="110" t="s">
        <v>144</v>
      </c>
      <c r="E99" s="111"/>
      <c r="F99" s="111"/>
      <c r="G99" s="111"/>
      <c r="H99" s="111"/>
      <c r="I99" s="111"/>
      <c r="J99" s="112">
        <f>J138</f>
        <v>0</v>
      </c>
      <c r="L99" s="109"/>
    </row>
    <row r="100" spans="2:12" s="9" customFormat="1" ht="19.899999999999999" customHeight="1">
      <c r="B100" s="109"/>
      <c r="D100" s="110" t="s">
        <v>145</v>
      </c>
      <c r="E100" s="111"/>
      <c r="F100" s="111"/>
      <c r="G100" s="111"/>
      <c r="H100" s="111"/>
      <c r="I100" s="111"/>
      <c r="J100" s="112">
        <f>J145</f>
        <v>0</v>
      </c>
      <c r="L100" s="109"/>
    </row>
    <row r="101" spans="2:12" s="9" customFormat="1" ht="19.899999999999999" customHeight="1">
      <c r="B101" s="109"/>
      <c r="D101" s="110" t="s">
        <v>146</v>
      </c>
      <c r="E101" s="111"/>
      <c r="F101" s="111"/>
      <c r="G101" s="111"/>
      <c r="H101" s="111"/>
      <c r="I101" s="111"/>
      <c r="J101" s="112">
        <f>J151</f>
        <v>0</v>
      </c>
      <c r="L101" s="109"/>
    </row>
    <row r="102" spans="2:12" s="8" customFormat="1" ht="24.95" customHeight="1">
      <c r="B102" s="105"/>
      <c r="D102" s="106" t="s">
        <v>147</v>
      </c>
      <c r="E102" s="107"/>
      <c r="F102" s="107"/>
      <c r="G102" s="107"/>
      <c r="H102" s="107"/>
      <c r="I102" s="107"/>
      <c r="J102" s="108">
        <f>J153</f>
        <v>0</v>
      </c>
      <c r="L102" s="105"/>
    </row>
    <row r="103" spans="2:12" s="9" customFormat="1" ht="19.899999999999999" customHeight="1">
      <c r="B103" s="109"/>
      <c r="D103" s="110" t="s">
        <v>150</v>
      </c>
      <c r="E103" s="111"/>
      <c r="F103" s="111"/>
      <c r="G103" s="111"/>
      <c r="H103" s="111"/>
      <c r="I103" s="111"/>
      <c r="J103" s="112">
        <f>J154</f>
        <v>0</v>
      </c>
      <c r="L103" s="109"/>
    </row>
    <row r="104" spans="2:12" s="9" customFormat="1" ht="19.899999999999999" customHeight="1">
      <c r="B104" s="109"/>
      <c r="D104" s="110" t="s">
        <v>152</v>
      </c>
      <c r="E104" s="111"/>
      <c r="F104" s="111"/>
      <c r="G104" s="111"/>
      <c r="H104" s="111"/>
      <c r="I104" s="111"/>
      <c r="J104" s="112">
        <f>J167</f>
        <v>0</v>
      </c>
      <c r="L104" s="109"/>
    </row>
    <row r="105" spans="2:12" s="9" customFormat="1" ht="19.899999999999999" customHeight="1">
      <c r="B105" s="109"/>
      <c r="D105" s="110" t="s">
        <v>891</v>
      </c>
      <c r="E105" s="111"/>
      <c r="F105" s="111"/>
      <c r="G105" s="111"/>
      <c r="H105" s="111"/>
      <c r="I105" s="111"/>
      <c r="J105" s="112">
        <f>J189</f>
        <v>0</v>
      </c>
      <c r="L105" s="109"/>
    </row>
    <row r="106" spans="2:12" s="9" customFormat="1" ht="19.899999999999999" customHeight="1">
      <c r="B106" s="109"/>
      <c r="D106" s="110" t="s">
        <v>154</v>
      </c>
      <c r="E106" s="111"/>
      <c r="F106" s="111"/>
      <c r="G106" s="111"/>
      <c r="H106" s="111"/>
      <c r="I106" s="111"/>
      <c r="J106" s="112">
        <f>J202</f>
        <v>0</v>
      </c>
      <c r="L106" s="109"/>
    </row>
    <row r="107" spans="2:12" s="9" customFormat="1" ht="19.899999999999999" customHeight="1">
      <c r="B107" s="109"/>
      <c r="D107" s="110" t="s">
        <v>155</v>
      </c>
      <c r="E107" s="111"/>
      <c r="F107" s="111"/>
      <c r="G107" s="111"/>
      <c r="H107" s="111"/>
      <c r="I107" s="111"/>
      <c r="J107" s="112">
        <f>J216</f>
        <v>0</v>
      </c>
      <c r="L107" s="109"/>
    </row>
    <row r="108" spans="2:12" s="9" customFormat="1" ht="19.899999999999999" customHeight="1">
      <c r="B108" s="109"/>
      <c r="D108" s="110" t="s">
        <v>892</v>
      </c>
      <c r="E108" s="111"/>
      <c r="F108" s="111"/>
      <c r="G108" s="111"/>
      <c r="H108" s="111"/>
      <c r="I108" s="111"/>
      <c r="J108" s="112">
        <f>J223</f>
        <v>0</v>
      </c>
      <c r="L108" s="109"/>
    </row>
    <row r="109" spans="2:12" s="8" customFormat="1" ht="24.95" customHeight="1">
      <c r="B109" s="105"/>
      <c r="D109" s="106" t="s">
        <v>156</v>
      </c>
      <c r="E109" s="107"/>
      <c r="F109" s="107"/>
      <c r="G109" s="107"/>
      <c r="H109" s="107"/>
      <c r="I109" s="107"/>
      <c r="J109" s="108">
        <f>J233</f>
        <v>0</v>
      </c>
      <c r="L109" s="105"/>
    </row>
    <row r="110" spans="2:12" s="1" customFormat="1" ht="21.75" customHeight="1">
      <c r="B110" s="32"/>
      <c r="L110" s="32"/>
    </row>
    <row r="111" spans="2:12" s="1" customFormat="1" ht="6.95" customHeight="1">
      <c r="B111" s="44"/>
      <c r="C111" s="45"/>
      <c r="D111" s="45"/>
      <c r="E111" s="45"/>
      <c r="F111" s="45"/>
      <c r="G111" s="45"/>
      <c r="H111" s="45"/>
      <c r="I111" s="45"/>
      <c r="J111" s="45"/>
      <c r="K111" s="45"/>
      <c r="L111" s="32"/>
    </row>
    <row r="115" spans="2:20" s="1" customFormat="1" ht="6.95" customHeight="1">
      <c r="B115" s="46"/>
      <c r="C115" s="47"/>
      <c r="D115" s="47"/>
      <c r="E115" s="47"/>
      <c r="F115" s="47"/>
      <c r="G115" s="47"/>
      <c r="H115" s="47"/>
      <c r="I115" s="47"/>
      <c r="J115" s="47"/>
      <c r="K115" s="47"/>
      <c r="L115" s="32"/>
    </row>
    <row r="116" spans="2:20" s="1" customFormat="1" ht="24.95" customHeight="1">
      <c r="B116" s="32"/>
      <c r="C116" s="21" t="s">
        <v>157</v>
      </c>
      <c r="L116" s="32"/>
    </row>
    <row r="117" spans="2:20" s="1" customFormat="1" ht="6.95" customHeight="1">
      <c r="B117" s="32"/>
      <c r="L117" s="32"/>
    </row>
    <row r="118" spans="2:20" s="1" customFormat="1" ht="12" customHeight="1">
      <c r="B118" s="32"/>
      <c r="C118" s="27" t="s">
        <v>17</v>
      </c>
      <c r="L118" s="32"/>
    </row>
    <row r="119" spans="2:20" s="1" customFormat="1" ht="26.25" customHeight="1">
      <c r="B119" s="32"/>
      <c r="E119" s="243" t="str">
        <f>E7</f>
        <v>NPK a.s., Pardubická nemocnice - fototerapie, rodinný pokoj, mytí klecí</v>
      </c>
      <c r="F119" s="244"/>
      <c r="G119" s="244"/>
      <c r="H119" s="244"/>
      <c r="L119" s="32"/>
    </row>
    <row r="120" spans="2:20" s="1" customFormat="1" ht="12" customHeight="1">
      <c r="B120" s="32"/>
      <c r="C120" s="27" t="s">
        <v>131</v>
      </c>
      <c r="L120" s="32"/>
    </row>
    <row r="121" spans="2:20" s="1" customFormat="1" ht="16.5" customHeight="1">
      <c r="B121" s="32"/>
      <c r="E121" s="227" t="str">
        <f>E9</f>
        <v>3 - Rodinný pokoj - stavební</v>
      </c>
      <c r="F121" s="242"/>
      <c r="G121" s="242"/>
      <c r="H121" s="242"/>
      <c r="L121" s="32"/>
    </row>
    <row r="122" spans="2:20" s="1" customFormat="1" ht="6.95" customHeight="1">
      <c r="B122" s="32"/>
      <c r="L122" s="32"/>
    </row>
    <row r="123" spans="2:20" s="1" customFormat="1" ht="12" customHeight="1">
      <c r="B123" s="32"/>
      <c r="C123" s="27" t="s">
        <v>21</v>
      </c>
      <c r="F123" s="25" t="str">
        <f>F12</f>
        <v>Pardubice</v>
      </c>
      <c r="I123" s="27" t="s">
        <v>23</v>
      </c>
      <c r="J123" s="52" t="str">
        <f>IF(J12="","",J12)</f>
        <v>8. 10. 2025</v>
      </c>
      <c r="L123" s="32"/>
    </row>
    <row r="124" spans="2:20" s="1" customFormat="1" ht="6.95" customHeight="1">
      <c r="B124" s="32"/>
      <c r="L124" s="32"/>
    </row>
    <row r="125" spans="2:20" s="1" customFormat="1" ht="25.7" customHeight="1">
      <c r="B125" s="32"/>
      <c r="C125" s="27" t="s">
        <v>25</v>
      </c>
      <c r="F125" s="25" t="str">
        <f>E15</f>
        <v>Nemocnice Pardubického kraje a.s., Kyjevská 44</v>
      </c>
      <c r="I125" s="27" t="s">
        <v>31</v>
      </c>
      <c r="J125" s="30" t="str">
        <f>E21</f>
        <v>Projekce CZ s.r.o., Tovární 290, Chrudim</v>
      </c>
      <c r="L125" s="32"/>
    </row>
    <row r="126" spans="2:20" s="1" customFormat="1" ht="15.2" customHeight="1">
      <c r="B126" s="32"/>
      <c r="C126" s="27" t="s">
        <v>29</v>
      </c>
      <c r="F126" s="25" t="str">
        <f>IF(E18="","",E18)</f>
        <v>Vyplň údaj</v>
      </c>
      <c r="I126" s="27" t="s">
        <v>34</v>
      </c>
      <c r="J126" s="30" t="str">
        <f>E24</f>
        <v>ing. V. Švehla</v>
      </c>
      <c r="L126" s="32"/>
    </row>
    <row r="127" spans="2:20" s="1" customFormat="1" ht="10.35" customHeight="1">
      <c r="B127" s="32"/>
      <c r="L127" s="32"/>
    </row>
    <row r="128" spans="2:20" s="10" customFormat="1" ht="29.25" customHeight="1">
      <c r="B128" s="113"/>
      <c r="C128" s="114" t="s">
        <v>158</v>
      </c>
      <c r="D128" s="115" t="s">
        <v>62</v>
      </c>
      <c r="E128" s="115" t="s">
        <v>58</v>
      </c>
      <c r="F128" s="115" t="s">
        <v>59</v>
      </c>
      <c r="G128" s="115" t="s">
        <v>159</v>
      </c>
      <c r="H128" s="115" t="s">
        <v>160</v>
      </c>
      <c r="I128" s="115" t="s">
        <v>161</v>
      </c>
      <c r="J128" s="115" t="s">
        <v>138</v>
      </c>
      <c r="K128" s="116" t="s">
        <v>162</v>
      </c>
      <c r="L128" s="113"/>
      <c r="M128" s="59" t="s">
        <v>1</v>
      </c>
      <c r="N128" s="60" t="s">
        <v>41</v>
      </c>
      <c r="O128" s="60" t="s">
        <v>163</v>
      </c>
      <c r="P128" s="60" t="s">
        <v>164</v>
      </c>
      <c r="Q128" s="60" t="s">
        <v>165</v>
      </c>
      <c r="R128" s="60" t="s">
        <v>166</v>
      </c>
      <c r="S128" s="60" t="s">
        <v>167</v>
      </c>
      <c r="T128" s="61" t="s">
        <v>168</v>
      </c>
    </row>
    <row r="129" spans="2:65" s="1" customFormat="1" ht="22.9" customHeight="1">
      <c r="B129" s="32"/>
      <c r="C129" s="64" t="s">
        <v>169</v>
      </c>
      <c r="J129" s="117">
        <f>BK129</f>
        <v>0</v>
      </c>
      <c r="L129" s="32"/>
      <c r="M129" s="62"/>
      <c r="N129" s="53"/>
      <c r="O129" s="53"/>
      <c r="P129" s="118">
        <f>P130+P153+P233</f>
        <v>0</v>
      </c>
      <c r="Q129" s="53"/>
      <c r="R129" s="118">
        <f>R130+R153+R233</f>
        <v>1.2571536002900001</v>
      </c>
      <c r="S129" s="53"/>
      <c r="T129" s="119">
        <f>T130+T153+T233</f>
        <v>0.41782174999999999</v>
      </c>
      <c r="AT129" s="17" t="s">
        <v>76</v>
      </c>
      <c r="AU129" s="17" t="s">
        <v>140</v>
      </c>
      <c r="BK129" s="120">
        <f>BK130+BK153+BK233</f>
        <v>0</v>
      </c>
    </row>
    <row r="130" spans="2:65" s="11" customFormat="1" ht="25.9" customHeight="1">
      <c r="B130" s="121"/>
      <c r="D130" s="122" t="s">
        <v>76</v>
      </c>
      <c r="E130" s="123" t="s">
        <v>170</v>
      </c>
      <c r="F130" s="123" t="s">
        <v>171</v>
      </c>
      <c r="I130" s="124"/>
      <c r="J130" s="125">
        <f>BK130</f>
        <v>0</v>
      </c>
      <c r="L130" s="121"/>
      <c r="M130" s="126"/>
      <c r="P130" s="127">
        <f>P131+P138+P145+P151</f>
        <v>0</v>
      </c>
      <c r="R130" s="127">
        <f>R131+R138+R145+R151</f>
        <v>0.67053505000000002</v>
      </c>
      <c r="T130" s="128">
        <f>T131+T138+T145+T151</f>
        <v>0</v>
      </c>
      <c r="AR130" s="122" t="s">
        <v>8</v>
      </c>
      <c r="AT130" s="129" t="s">
        <v>76</v>
      </c>
      <c r="AU130" s="129" t="s">
        <v>77</v>
      </c>
      <c r="AY130" s="122" t="s">
        <v>172</v>
      </c>
      <c r="BK130" s="130">
        <f>BK131+BK138+BK145+BK151</f>
        <v>0</v>
      </c>
    </row>
    <row r="131" spans="2:65" s="11" customFormat="1" ht="22.9" customHeight="1">
      <c r="B131" s="121"/>
      <c r="D131" s="122" t="s">
        <v>76</v>
      </c>
      <c r="E131" s="131" t="s">
        <v>97</v>
      </c>
      <c r="F131" s="131" t="s">
        <v>182</v>
      </c>
      <c r="I131" s="124"/>
      <c r="J131" s="132">
        <f>BK131</f>
        <v>0</v>
      </c>
      <c r="L131" s="121"/>
      <c r="M131" s="126"/>
      <c r="P131" s="127">
        <f>SUM(P132:P137)</f>
        <v>0</v>
      </c>
      <c r="R131" s="127">
        <f>SUM(R132:R137)</f>
        <v>0.66604295000000002</v>
      </c>
      <c r="T131" s="128">
        <f>SUM(T132:T137)</f>
        <v>0</v>
      </c>
      <c r="AR131" s="122" t="s">
        <v>8</v>
      </c>
      <c r="AT131" s="129" t="s">
        <v>76</v>
      </c>
      <c r="AU131" s="129" t="s">
        <v>8</v>
      </c>
      <c r="AY131" s="122" t="s">
        <v>172</v>
      </c>
      <c r="BK131" s="130">
        <f>SUM(BK132:BK137)</f>
        <v>0</v>
      </c>
    </row>
    <row r="132" spans="2:65" s="1" customFormat="1" ht="37.9" customHeight="1">
      <c r="B132" s="133"/>
      <c r="C132" s="134" t="s">
        <v>8</v>
      </c>
      <c r="D132" s="134" t="s">
        <v>174</v>
      </c>
      <c r="E132" s="135" t="s">
        <v>183</v>
      </c>
      <c r="F132" s="136" t="s">
        <v>184</v>
      </c>
      <c r="G132" s="137" t="s">
        <v>177</v>
      </c>
      <c r="H132" s="138">
        <v>35.21</v>
      </c>
      <c r="I132" s="139"/>
      <c r="J132" s="140">
        <f>ROUND(I132*H132,0)</f>
        <v>0</v>
      </c>
      <c r="K132" s="136" t="s">
        <v>178</v>
      </c>
      <c r="L132" s="32"/>
      <c r="M132" s="141" t="s">
        <v>1</v>
      </c>
      <c r="N132" s="142" t="s">
        <v>42</v>
      </c>
      <c r="P132" s="143">
        <f>O132*H132</f>
        <v>0</v>
      </c>
      <c r="Q132" s="143">
        <v>5.7099999999999998E-3</v>
      </c>
      <c r="R132" s="143">
        <f>Q132*H132</f>
        <v>0.20104910000000001</v>
      </c>
      <c r="S132" s="143">
        <v>0</v>
      </c>
      <c r="T132" s="144">
        <f>S132*H132</f>
        <v>0</v>
      </c>
      <c r="AR132" s="145" t="s">
        <v>91</v>
      </c>
      <c r="AT132" s="145" t="s">
        <v>174</v>
      </c>
      <c r="AU132" s="145" t="s">
        <v>85</v>
      </c>
      <c r="AY132" s="17" t="s">
        <v>172</v>
      </c>
      <c r="BE132" s="146">
        <f>IF(N132="základní",J132,0)</f>
        <v>0</v>
      </c>
      <c r="BF132" s="146">
        <f>IF(N132="snížená",J132,0)</f>
        <v>0</v>
      </c>
      <c r="BG132" s="146">
        <f>IF(N132="zákl. přenesená",J132,0)</f>
        <v>0</v>
      </c>
      <c r="BH132" s="146">
        <f>IF(N132="sníž. přenesená",J132,0)</f>
        <v>0</v>
      </c>
      <c r="BI132" s="146">
        <f>IF(N132="nulová",J132,0)</f>
        <v>0</v>
      </c>
      <c r="BJ132" s="17" t="s">
        <v>8</v>
      </c>
      <c r="BK132" s="146">
        <f>ROUND(I132*H132,0)</f>
        <v>0</v>
      </c>
      <c r="BL132" s="17" t="s">
        <v>91</v>
      </c>
      <c r="BM132" s="145" t="s">
        <v>893</v>
      </c>
    </row>
    <row r="133" spans="2:65" s="12" customFormat="1">
      <c r="B133" s="147"/>
      <c r="D133" s="148" t="s">
        <v>180</v>
      </c>
      <c r="E133" s="149" t="s">
        <v>1</v>
      </c>
      <c r="F133" s="150" t="s">
        <v>894</v>
      </c>
      <c r="H133" s="151">
        <v>35.21</v>
      </c>
      <c r="I133" s="152"/>
      <c r="L133" s="147"/>
      <c r="M133" s="153"/>
      <c r="T133" s="154"/>
      <c r="AT133" s="149" t="s">
        <v>180</v>
      </c>
      <c r="AU133" s="149" t="s">
        <v>85</v>
      </c>
      <c r="AV133" s="12" t="s">
        <v>85</v>
      </c>
      <c r="AW133" s="12" t="s">
        <v>33</v>
      </c>
      <c r="AX133" s="12" t="s">
        <v>77</v>
      </c>
      <c r="AY133" s="149" t="s">
        <v>172</v>
      </c>
    </row>
    <row r="134" spans="2:65" s="13" customFormat="1">
      <c r="B134" s="155"/>
      <c r="D134" s="148" t="s">
        <v>180</v>
      </c>
      <c r="E134" s="156" t="s">
        <v>187</v>
      </c>
      <c r="F134" s="157" t="s">
        <v>188</v>
      </c>
      <c r="H134" s="158">
        <v>35.21</v>
      </c>
      <c r="I134" s="159"/>
      <c r="L134" s="155"/>
      <c r="M134" s="160"/>
      <c r="T134" s="161"/>
      <c r="AT134" s="156" t="s">
        <v>180</v>
      </c>
      <c r="AU134" s="156" t="s">
        <v>85</v>
      </c>
      <c r="AV134" s="13" t="s">
        <v>88</v>
      </c>
      <c r="AW134" s="13" t="s">
        <v>33</v>
      </c>
      <c r="AX134" s="13" t="s">
        <v>8</v>
      </c>
      <c r="AY134" s="156" t="s">
        <v>172</v>
      </c>
    </row>
    <row r="135" spans="2:65" s="1" customFormat="1" ht="37.9" customHeight="1">
      <c r="B135" s="133"/>
      <c r="C135" s="134" t="s">
        <v>85</v>
      </c>
      <c r="D135" s="134" t="s">
        <v>174</v>
      </c>
      <c r="E135" s="135" t="s">
        <v>194</v>
      </c>
      <c r="F135" s="136" t="s">
        <v>195</v>
      </c>
      <c r="G135" s="137" t="s">
        <v>177</v>
      </c>
      <c r="H135" s="138">
        <v>81.435000000000002</v>
      </c>
      <c r="I135" s="139"/>
      <c r="J135" s="140">
        <f>ROUND(I135*H135,0)</f>
        <v>0</v>
      </c>
      <c r="K135" s="136" t="s">
        <v>178</v>
      </c>
      <c r="L135" s="32"/>
      <c r="M135" s="141" t="s">
        <v>1</v>
      </c>
      <c r="N135" s="142" t="s">
        <v>42</v>
      </c>
      <c r="P135" s="143">
        <f>O135*H135</f>
        <v>0</v>
      </c>
      <c r="Q135" s="143">
        <v>5.7099999999999998E-3</v>
      </c>
      <c r="R135" s="143">
        <f>Q135*H135</f>
        <v>0.46499384999999999</v>
      </c>
      <c r="S135" s="143">
        <v>0</v>
      </c>
      <c r="T135" s="144">
        <f>S135*H135</f>
        <v>0</v>
      </c>
      <c r="AR135" s="145" t="s">
        <v>91</v>
      </c>
      <c r="AT135" s="145" t="s">
        <v>174</v>
      </c>
      <c r="AU135" s="145" t="s">
        <v>85</v>
      </c>
      <c r="AY135" s="17" t="s">
        <v>172</v>
      </c>
      <c r="BE135" s="146">
        <f>IF(N135="základní",J135,0)</f>
        <v>0</v>
      </c>
      <c r="BF135" s="146">
        <f>IF(N135="snížená",J135,0)</f>
        <v>0</v>
      </c>
      <c r="BG135" s="146">
        <f>IF(N135="zákl. přenesená",J135,0)</f>
        <v>0</v>
      </c>
      <c r="BH135" s="146">
        <f>IF(N135="sníž. přenesená",J135,0)</f>
        <v>0</v>
      </c>
      <c r="BI135" s="146">
        <f>IF(N135="nulová",J135,0)</f>
        <v>0</v>
      </c>
      <c r="BJ135" s="17" t="s">
        <v>8</v>
      </c>
      <c r="BK135" s="146">
        <f>ROUND(I135*H135,0)</f>
        <v>0</v>
      </c>
      <c r="BL135" s="17" t="s">
        <v>91</v>
      </c>
      <c r="BM135" s="145" t="s">
        <v>895</v>
      </c>
    </row>
    <row r="136" spans="2:65" s="12" customFormat="1">
      <c r="B136" s="147"/>
      <c r="D136" s="148" t="s">
        <v>180</v>
      </c>
      <c r="E136" s="149" t="s">
        <v>1</v>
      </c>
      <c r="F136" s="150" t="s">
        <v>896</v>
      </c>
      <c r="H136" s="151">
        <v>81.435000000000002</v>
      </c>
      <c r="I136" s="152"/>
      <c r="L136" s="147"/>
      <c r="M136" s="153"/>
      <c r="T136" s="154"/>
      <c r="AT136" s="149" t="s">
        <v>180</v>
      </c>
      <c r="AU136" s="149" t="s">
        <v>85</v>
      </c>
      <c r="AV136" s="12" t="s">
        <v>85</v>
      </c>
      <c r="AW136" s="12" t="s">
        <v>33</v>
      </c>
      <c r="AX136" s="12" t="s">
        <v>77</v>
      </c>
      <c r="AY136" s="149" t="s">
        <v>172</v>
      </c>
    </row>
    <row r="137" spans="2:65" s="13" customFormat="1">
      <c r="B137" s="155"/>
      <c r="D137" s="148" t="s">
        <v>180</v>
      </c>
      <c r="E137" s="156" t="s">
        <v>199</v>
      </c>
      <c r="F137" s="157" t="s">
        <v>188</v>
      </c>
      <c r="H137" s="158">
        <v>81.435000000000002</v>
      </c>
      <c r="I137" s="159"/>
      <c r="L137" s="155"/>
      <c r="M137" s="160"/>
      <c r="T137" s="161"/>
      <c r="AT137" s="156" t="s">
        <v>180</v>
      </c>
      <c r="AU137" s="156" t="s">
        <v>85</v>
      </c>
      <c r="AV137" s="13" t="s">
        <v>88</v>
      </c>
      <c r="AW137" s="13" t="s">
        <v>33</v>
      </c>
      <c r="AX137" s="13" t="s">
        <v>8</v>
      </c>
      <c r="AY137" s="156" t="s">
        <v>172</v>
      </c>
    </row>
    <row r="138" spans="2:65" s="11" customFormat="1" ht="22.9" customHeight="1">
      <c r="B138" s="121"/>
      <c r="D138" s="122" t="s">
        <v>76</v>
      </c>
      <c r="E138" s="131" t="s">
        <v>106</v>
      </c>
      <c r="F138" s="131" t="s">
        <v>206</v>
      </c>
      <c r="I138" s="124"/>
      <c r="J138" s="132">
        <f>BK138</f>
        <v>0</v>
      </c>
      <c r="L138" s="121"/>
      <c r="M138" s="126"/>
      <c r="P138" s="127">
        <f>SUM(P139:P144)</f>
        <v>0</v>
      </c>
      <c r="R138" s="127">
        <f>SUM(R139:R144)</f>
        <v>4.4921000000000006E-3</v>
      </c>
      <c r="T138" s="128">
        <f>SUM(T139:T144)</f>
        <v>0</v>
      </c>
      <c r="AR138" s="122" t="s">
        <v>8</v>
      </c>
      <c r="AT138" s="129" t="s">
        <v>76</v>
      </c>
      <c r="AU138" s="129" t="s">
        <v>8</v>
      </c>
      <c r="AY138" s="122" t="s">
        <v>172</v>
      </c>
      <c r="BK138" s="130">
        <f>SUM(BK139:BK144)</f>
        <v>0</v>
      </c>
    </row>
    <row r="139" spans="2:65" s="1" customFormat="1" ht="24.2" customHeight="1">
      <c r="B139" s="133"/>
      <c r="C139" s="134" t="s">
        <v>88</v>
      </c>
      <c r="D139" s="134" t="s">
        <v>174</v>
      </c>
      <c r="E139" s="135" t="s">
        <v>215</v>
      </c>
      <c r="F139" s="136" t="s">
        <v>216</v>
      </c>
      <c r="G139" s="137" t="s">
        <v>177</v>
      </c>
      <c r="H139" s="138">
        <v>39.06</v>
      </c>
      <c r="I139" s="139"/>
      <c r="J139" s="140">
        <f>ROUND(I139*H139,0)</f>
        <v>0</v>
      </c>
      <c r="K139" s="136" t="s">
        <v>178</v>
      </c>
      <c r="L139" s="32"/>
      <c r="M139" s="141" t="s">
        <v>1</v>
      </c>
      <c r="N139" s="142" t="s">
        <v>42</v>
      </c>
      <c r="P139" s="143">
        <f>O139*H139</f>
        <v>0</v>
      </c>
      <c r="Q139" s="143">
        <v>3.4999999999999997E-5</v>
      </c>
      <c r="R139" s="143">
        <f>Q139*H139</f>
        <v>1.3671E-3</v>
      </c>
      <c r="S139" s="143">
        <v>0</v>
      </c>
      <c r="T139" s="144">
        <f>S139*H139</f>
        <v>0</v>
      </c>
      <c r="AR139" s="145" t="s">
        <v>91</v>
      </c>
      <c r="AT139" s="145" t="s">
        <v>174</v>
      </c>
      <c r="AU139" s="145" t="s">
        <v>85</v>
      </c>
      <c r="AY139" s="17" t="s">
        <v>172</v>
      </c>
      <c r="BE139" s="146">
        <f>IF(N139="základní",J139,0)</f>
        <v>0</v>
      </c>
      <c r="BF139" s="146">
        <f>IF(N139="snížená",J139,0)</f>
        <v>0</v>
      </c>
      <c r="BG139" s="146">
        <f>IF(N139="zákl. přenesená",J139,0)</f>
        <v>0</v>
      </c>
      <c r="BH139" s="146">
        <f>IF(N139="sníž. přenesená",J139,0)</f>
        <v>0</v>
      </c>
      <c r="BI139" s="146">
        <f>IF(N139="nulová",J139,0)</f>
        <v>0</v>
      </c>
      <c r="BJ139" s="17" t="s">
        <v>8</v>
      </c>
      <c r="BK139" s="146">
        <f>ROUND(I139*H139,0)</f>
        <v>0</v>
      </c>
      <c r="BL139" s="17" t="s">
        <v>91</v>
      </c>
      <c r="BM139" s="145" t="s">
        <v>897</v>
      </c>
    </row>
    <row r="140" spans="2:65" s="12" customFormat="1">
      <c r="B140" s="147"/>
      <c r="D140" s="148" t="s">
        <v>180</v>
      </c>
      <c r="E140" s="149" t="s">
        <v>1</v>
      </c>
      <c r="F140" s="150" t="s">
        <v>898</v>
      </c>
      <c r="H140" s="151">
        <v>39.06</v>
      </c>
      <c r="I140" s="152"/>
      <c r="L140" s="147"/>
      <c r="M140" s="153"/>
      <c r="T140" s="154"/>
      <c r="AT140" s="149" t="s">
        <v>180</v>
      </c>
      <c r="AU140" s="149" t="s">
        <v>85</v>
      </c>
      <c r="AV140" s="12" t="s">
        <v>85</v>
      </c>
      <c r="AW140" s="12" t="s">
        <v>33</v>
      </c>
      <c r="AX140" s="12" t="s">
        <v>8</v>
      </c>
      <c r="AY140" s="149" t="s">
        <v>172</v>
      </c>
    </row>
    <row r="141" spans="2:65" s="1" customFormat="1" ht="16.5" customHeight="1">
      <c r="B141" s="133"/>
      <c r="C141" s="134" t="s">
        <v>91</v>
      </c>
      <c r="D141" s="134" t="s">
        <v>174</v>
      </c>
      <c r="E141" s="135" t="s">
        <v>218</v>
      </c>
      <c r="F141" s="136" t="s">
        <v>219</v>
      </c>
      <c r="G141" s="137" t="s">
        <v>177</v>
      </c>
      <c r="H141" s="138">
        <v>500</v>
      </c>
      <c r="I141" s="139"/>
      <c r="J141" s="140">
        <f>ROUND(I141*H141,0)</f>
        <v>0</v>
      </c>
      <c r="K141" s="136" t="s">
        <v>178</v>
      </c>
      <c r="L141" s="32"/>
      <c r="M141" s="141" t="s">
        <v>1</v>
      </c>
      <c r="N141" s="142" t="s">
        <v>42</v>
      </c>
      <c r="P141" s="143">
        <f>O141*H141</f>
        <v>0</v>
      </c>
      <c r="Q141" s="143">
        <v>0</v>
      </c>
      <c r="R141" s="143">
        <f>Q141*H141</f>
        <v>0</v>
      </c>
      <c r="S141" s="143">
        <v>0</v>
      </c>
      <c r="T141" s="144">
        <f>S141*H141</f>
        <v>0</v>
      </c>
      <c r="AR141" s="145" t="s">
        <v>91</v>
      </c>
      <c r="AT141" s="145" t="s">
        <v>174</v>
      </c>
      <c r="AU141" s="145" t="s">
        <v>85</v>
      </c>
      <c r="AY141" s="17" t="s">
        <v>172</v>
      </c>
      <c r="BE141" s="146">
        <f>IF(N141="základní",J141,0)</f>
        <v>0</v>
      </c>
      <c r="BF141" s="146">
        <f>IF(N141="snížená",J141,0)</f>
        <v>0</v>
      </c>
      <c r="BG141" s="146">
        <f>IF(N141="zákl. přenesená",J141,0)</f>
        <v>0</v>
      </c>
      <c r="BH141" s="146">
        <f>IF(N141="sníž. přenesená",J141,0)</f>
        <v>0</v>
      </c>
      <c r="BI141" s="146">
        <f>IF(N141="nulová",J141,0)</f>
        <v>0</v>
      </c>
      <c r="BJ141" s="17" t="s">
        <v>8</v>
      </c>
      <c r="BK141" s="146">
        <f>ROUND(I141*H141,0)</f>
        <v>0</v>
      </c>
      <c r="BL141" s="17" t="s">
        <v>91</v>
      </c>
      <c r="BM141" s="145" t="s">
        <v>899</v>
      </c>
    </row>
    <row r="142" spans="2:65" s="12" customFormat="1">
      <c r="B142" s="147"/>
      <c r="D142" s="148" t="s">
        <v>180</v>
      </c>
      <c r="E142" s="149" t="s">
        <v>1</v>
      </c>
      <c r="F142" s="150" t="s">
        <v>900</v>
      </c>
      <c r="H142" s="151">
        <v>500</v>
      </c>
      <c r="I142" s="152"/>
      <c r="L142" s="147"/>
      <c r="M142" s="153"/>
      <c r="T142" s="154"/>
      <c r="AT142" s="149" t="s">
        <v>180</v>
      </c>
      <c r="AU142" s="149" t="s">
        <v>85</v>
      </c>
      <c r="AV142" s="12" t="s">
        <v>85</v>
      </c>
      <c r="AW142" s="12" t="s">
        <v>33</v>
      </c>
      <c r="AX142" s="12" t="s">
        <v>8</v>
      </c>
      <c r="AY142" s="149" t="s">
        <v>172</v>
      </c>
    </row>
    <row r="143" spans="2:65" s="1" customFormat="1" ht="16.5" customHeight="1">
      <c r="B143" s="133"/>
      <c r="C143" s="134" t="s">
        <v>94</v>
      </c>
      <c r="D143" s="134" t="s">
        <v>174</v>
      </c>
      <c r="E143" s="135" t="s">
        <v>223</v>
      </c>
      <c r="F143" s="136" t="s">
        <v>224</v>
      </c>
      <c r="G143" s="137" t="s">
        <v>177</v>
      </c>
      <c r="H143" s="138">
        <v>500</v>
      </c>
      <c r="I143" s="139"/>
      <c r="J143" s="140">
        <f>ROUND(I143*H143,0)</f>
        <v>0</v>
      </c>
      <c r="K143" s="136" t="s">
        <v>178</v>
      </c>
      <c r="L143" s="32"/>
      <c r="M143" s="141" t="s">
        <v>1</v>
      </c>
      <c r="N143" s="142" t="s">
        <v>42</v>
      </c>
      <c r="P143" s="143">
        <f>O143*H143</f>
        <v>0</v>
      </c>
      <c r="Q143" s="143">
        <v>6.2500000000000003E-6</v>
      </c>
      <c r="R143" s="143">
        <f>Q143*H143</f>
        <v>3.1250000000000002E-3</v>
      </c>
      <c r="S143" s="143">
        <v>0</v>
      </c>
      <c r="T143" s="144">
        <f>S143*H143</f>
        <v>0</v>
      </c>
      <c r="AR143" s="145" t="s">
        <v>91</v>
      </c>
      <c r="AT143" s="145" t="s">
        <v>174</v>
      </c>
      <c r="AU143" s="145" t="s">
        <v>85</v>
      </c>
      <c r="AY143" s="17" t="s">
        <v>172</v>
      </c>
      <c r="BE143" s="146">
        <f>IF(N143="základní",J143,0)</f>
        <v>0</v>
      </c>
      <c r="BF143" s="146">
        <f>IF(N143="snížená",J143,0)</f>
        <v>0</v>
      </c>
      <c r="BG143" s="146">
        <f>IF(N143="zákl. přenesená",J143,0)</f>
        <v>0</v>
      </c>
      <c r="BH143" s="146">
        <f>IF(N143="sníž. přenesená",J143,0)</f>
        <v>0</v>
      </c>
      <c r="BI143" s="146">
        <f>IF(N143="nulová",J143,0)</f>
        <v>0</v>
      </c>
      <c r="BJ143" s="17" t="s">
        <v>8</v>
      </c>
      <c r="BK143" s="146">
        <f>ROUND(I143*H143,0)</f>
        <v>0</v>
      </c>
      <c r="BL143" s="17" t="s">
        <v>91</v>
      </c>
      <c r="BM143" s="145" t="s">
        <v>901</v>
      </c>
    </row>
    <row r="144" spans="2:65" s="12" customFormat="1">
      <c r="B144" s="147"/>
      <c r="D144" s="148" t="s">
        <v>180</v>
      </c>
      <c r="E144" s="149" t="s">
        <v>1</v>
      </c>
      <c r="F144" s="150" t="s">
        <v>900</v>
      </c>
      <c r="H144" s="151">
        <v>500</v>
      </c>
      <c r="I144" s="152"/>
      <c r="L144" s="147"/>
      <c r="M144" s="153"/>
      <c r="T144" s="154"/>
      <c r="AT144" s="149" t="s">
        <v>180</v>
      </c>
      <c r="AU144" s="149" t="s">
        <v>85</v>
      </c>
      <c r="AV144" s="12" t="s">
        <v>85</v>
      </c>
      <c r="AW144" s="12" t="s">
        <v>33</v>
      </c>
      <c r="AX144" s="12" t="s">
        <v>8</v>
      </c>
      <c r="AY144" s="149" t="s">
        <v>172</v>
      </c>
    </row>
    <row r="145" spans="2:65" s="11" customFormat="1" ht="22.9" customHeight="1">
      <c r="B145" s="121"/>
      <c r="D145" s="122" t="s">
        <v>76</v>
      </c>
      <c r="E145" s="131" t="s">
        <v>301</v>
      </c>
      <c r="F145" s="131" t="s">
        <v>302</v>
      </c>
      <c r="I145" s="124"/>
      <c r="J145" s="132">
        <f>BK145</f>
        <v>0</v>
      </c>
      <c r="L145" s="121"/>
      <c r="M145" s="126"/>
      <c r="P145" s="127">
        <f>SUM(P146:P150)</f>
        <v>0</v>
      </c>
      <c r="R145" s="127">
        <f>SUM(R146:R150)</f>
        <v>0</v>
      </c>
      <c r="T145" s="128">
        <f>SUM(T146:T150)</f>
        <v>0</v>
      </c>
      <c r="AR145" s="122" t="s">
        <v>8</v>
      </c>
      <c r="AT145" s="129" t="s">
        <v>76</v>
      </c>
      <c r="AU145" s="129" t="s">
        <v>8</v>
      </c>
      <c r="AY145" s="122" t="s">
        <v>172</v>
      </c>
      <c r="BK145" s="130">
        <f>SUM(BK146:BK150)</f>
        <v>0</v>
      </c>
    </row>
    <row r="146" spans="2:65" s="1" customFormat="1" ht="24.2" customHeight="1">
      <c r="B146" s="133"/>
      <c r="C146" s="134" t="s">
        <v>97</v>
      </c>
      <c r="D146" s="134" t="s">
        <v>174</v>
      </c>
      <c r="E146" s="135" t="s">
        <v>304</v>
      </c>
      <c r="F146" s="136" t="s">
        <v>305</v>
      </c>
      <c r="G146" s="137" t="s">
        <v>306</v>
      </c>
      <c r="H146" s="138">
        <v>0.41799999999999998</v>
      </c>
      <c r="I146" s="139"/>
      <c r="J146" s="140">
        <f>ROUND(I146*H146,0)</f>
        <v>0</v>
      </c>
      <c r="K146" s="136" t="s">
        <v>178</v>
      </c>
      <c r="L146" s="32"/>
      <c r="M146" s="141" t="s">
        <v>1</v>
      </c>
      <c r="N146" s="142" t="s">
        <v>42</v>
      </c>
      <c r="P146" s="143">
        <f>O146*H146</f>
        <v>0</v>
      </c>
      <c r="Q146" s="143">
        <v>0</v>
      </c>
      <c r="R146" s="143">
        <f>Q146*H146</f>
        <v>0</v>
      </c>
      <c r="S146" s="143">
        <v>0</v>
      </c>
      <c r="T146" s="144">
        <f>S146*H146</f>
        <v>0</v>
      </c>
      <c r="AR146" s="145" t="s">
        <v>91</v>
      </c>
      <c r="AT146" s="145" t="s">
        <v>174</v>
      </c>
      <c r="AU146" s="145" t="s">
        <v>85</v>
      </c>
      <c r="AY146" s="17" t="s">
        <v>172</v>
      </c>
      <c r="BE146" s="146">
        <f>IF(N146="základní",J146,0)</f>
        <v>0</v>
      </c>
      <c r="BF146" s="146">
        <f>IF(N146="snížená",J146,0)</f>
        <v>0</v>
      </c>
      <c r="BG146" s="146">
        <f>IF(N146="zákl. přenesená",J146,0)</f>
        <v>0</v>
      </c>
      <c r="BH146" s="146">
        <f>IF(N146="sníž. přenesená",J146,0)</f>
        <v>0</v>
      </c>
      <c r="BI146" s="146">
        <f>IF(N146="nulová",J146,0)</f>
        <v>0</v>
      </c>
      <c r="BJ146" s="17" t="s">
        <v>8</v>
      </c>
      <c r="BK146" s="146">
        <f>ROUND(I146*H146,0)</f>
        <v>0</v>
      </c>
      <c r="BL146" s="17" t="s">
        <v>91</v>
      </c>
      <c r="BM146" s="145" t="s">
        <v>902</v>
      </c>
    </row>
    <row r="147" spans="2:65" s="1" customFormat="1" ht="24.2" customHeight="1">
      <c r="B147" s="133"/>
      <c r="C147" s="134" t="s">
        <v>100</v>
      </c>
      <c r="D147" s="134" t="s">
        <v>174</v>
      </c>
      <c r="E147" s="135" t="s">
        <v>309</v>
      </c>
      <c r="F147" s="136" t="s">
        <v>310</v>
      </c>
      <c r="G147" s="137" t="s">
        <v>306</v>
      </c>
      <c r="H147" s="138">
        <v>0.41799999999999998</v>
      </c>
      <c r="I147" s="139"/>
      <c r="J147" s="140">
        <f>ROUND(I147*H147,0)</f>
        <v>0</v>
      </c>
      <c r="K147" s="136" t="s">
        <v>178</v>
      </c>
      <c r="L147" s="32"/>
      <c r="M147" s="141" t="s">
        <v>1</v>
      </c>
      <c r="N147" s="142" t="s">
        <v>42</v>
      </c>
      <c r="P147" s="143">
        <f>O147*H147</f>
        <v>0</v>
      </c>
      <c r="Q147" s="143">
        <v>0</v>
      </c>
      <c r="R147" s="143">
        <f>Q147*H147</f>
        <v>0</v>
      </c>
      <c r="S147" s="143">
        <v>0</v>
      </c>
      <c r="T147" s="144">
        <f>S147*H147</f>
        <v>0</v>
      </c>
      <c r="AR147" s="145" t="s">
        <v>91</v>
      </c>
      <c r="AT147" s="145" t="s">
        <v>174</v>
      </c>
      <c r="AU147" s="145" t="s">
        <v>85</v>
      </c>
      <c r="AY147" s="17" t="s">
        <v>172</v>
      </c>
      <c r="BE147" s="146">
        <f>IF(N147="základní",J147,0)</f>
        <v>0</v>
      </c>
      <c r="BF147" s="146">
        <f>IF(N147="snížená",J147,0)</f>
        <v>0</v>
      </c>
      <c r="BG147" s="146">
        <f>IF(N147="zákl. přenesená",J147,0)</f>
        <v>0</v>
      </c>
      <c r="BH147" s="146">
        <f>IF(N147="sníž. přenesená",J147,0)</f>
        <v>0</v>
      </c>
      <c r="BI147" s="146">
        <f>IF(N147="nulová",J147,0)</f>
        <v>0</v>
      </c>
      <c r="BJ147" s="17" t="s">
        <v>8</v>
      </c>
      <c r="BK147" s="146">
        <f>ROUND(I147*H147,0)</f>
        <v>0</v>
      </c>
      <c r="BL147" s="17" t="s">
        <v>91</v>
      </c>
      <c r="BM147" s="145" t="s">
        <v>903</v>
      </c>
    </row>
    <row r="148" spans="2:65" s="1" customFormat="1" ht="24.2" customHeight="1">
      <c r="B148" s="133"/>
      <c r="C148" s="134" t="s">
        <v>103</v>
      </c>
      <c r="D148" s="134" t="s">
        <v>174</v>
      </c>
      <c r="E148" s="135" t="s">
        <v>313</v>
      </c>
      <c r="F148" s="136" t="s">
        <v>314</v>
      </c>
      <c r="G148" s="137" t="s">
        <v>306</v>
      </c>
      <c r="H148" s="138">
        <v>4.18</v>
      </c>
      <c r="I148" s="139"/>
      <c r="J148" s="140">
        <f>ROUND(I148*H148,0)</f>
        <v>0</v>
      </c>
      <c r="K148" s="136" t="s">
        <v>178</v>
      </c>
      <c r="L148" s="32"/>
      <c r="M148" s="141" t="s">
        <v>1</v>
      </c>
      <c r="N148" s="142" t="s">
        <v>42</v>
      </c>
      <c r="P148" s="143">
        <f>O148*H148</f>
        <v>0</v>
      </c>
      <c r="Q148" s="143">
        <v>0</v>
      </c>
      <c r="R148" s="143">
        <f>Q148*H148</f>
        <v>0</v>
      </c>
      <c r="S148" s="143">
        <v>0</v>
      </c>
      <c r="T148" s="144">
        <f>S148*H148</f>
        <v>0</v>
      </c>
      <c r="AR148" s="145" t="s">
        <v>91</v>
      </c>
      <c r="AT148" s="145" t="s">
        <v>174</v>
      </c>
      <c r="AU148" s="145" t="s">
        <v>85</v>
      </c>
      <c r="AY148" s="17" t="s">
        <v>172</v>
      </c>
      <c r="BE148" s="146">
        <f>IF(N148="základní",J148,0)</f>
        <v>0</v>
      </c>
      <c r="BF148" s="146">
        <f>IF(N148="snížená",J148,0)</f>
        <v>0</v>
      </c>
      <c r="BG148" s="146">
        <f>IF(N148="zákl. přenesená",J148,0)</f>
        <v>0</v>
      </c>
      <c r="BH148" s="146">
        <f>IF(N148="sníž. přenesená",J148,0)</f>
        <v>0</v>
      </c>
      <c r="BI148" s="146">
        <f>IF(N148="nulová",J148,0)</f>
        <v>0</v>
      </c>
      <c r="BJ148" s="17" t="s">
        <v>8</v>
      </c>
      <c r="BK148" s="146">
        <f>ROUND(I148*H148,0)</f>
        <v>0</v>
      </c>
      <c r="BL148" s="17" t="s">
        <v>91</v>
      </c>
      <c r="BM148" s="145" t="s">
        <v>904</v>
      </c>
    </row>
    <row r="149" spans="2:65" s="12" customFormat="1">
      <c r="B149" s="147"/>
      <c r="D149" s="148" t="s">
        <v>180</v>
      </c>
      <c r="F149" s="150" t="s">
        <v>905</v>
      </c>
      <c r="H149" s="151">
        <v>4.18</v>
      </c>
      <c r="I149" s="152"/>
      <c r="L149" s="147"/>
      <c r="M149" s="153"/>
      <c r="T149" s="154"/>
      <c r="AT149" s="149" t="s">
        <v>180</v>
      </c>
      <c r="AU149" s="149" t="s">
        <v>85</v>
      </c>
      <c r="AV149" s="12" t="s">
        <v>85</v>
      </c>
      <c r="AW149" s="12" t="s">
        <v>3</v>
      </c>
      <c r="AX149" s="12" t="s">
        <v>8</v>
      </c>
      <c r="AY149" s="149" t="s">
        <v>172</v>
      </c>
    </row>
    <row r="150" spans="2:65" s="1" customFormat="1" ht="33" customHeight="1">
      <c r="B150" s="133"/>
      <c r="C150" s="134" t="s">
        <v>106</v>
      </c>
      <c r="D150" s="134" t="s">
        <v>174</v>
      </c>
      <c r="E150" s="135" t="s">
        <v>318</v>
      </c>
      <c r="F150" s="136" t="s">
        <v>319</v>
      </c>
      <c r="G150" s="137" t="s">
        <v>306</v>
      </c>
      <c r="H150" s="138">
        <v>0.41799999999999998</v>
      </c>
      <c r="I150" s="139"/>
      <c r="J150" s="140">
        <f>ROUND(I150*H150,0)</f>
        <v>0</v>
      </c>
      <c r="K150" s="136" t="s">
        <v>178</v>
      </c>
      <c r="L150" s="32"/>
      <c r="M150" s="141" t="s">
        <v>1</v>
      </c>
      <c r="N150" s="142" t="s">
        <v>42</v>
      </c>
      <c r="P150" s="143">
        <f>O150*H150</f>
        <v>0</v>
      </c>
      <c r="Q150" s="143">
        <v>0</v>
      </c>
      <c r="R150" s="143">
        <f>Q150*H150</f>
        <v>0</v>
      </c>
      <c r="S150" s="143">
        <v>0</v>
      </c>
      <c r="T150" s="144">
        <f>S150*H150</f>
        <v>0</v>
      </c>
      <c r="AR150" s="145" t="s">
        <v>91</v>
      </c>
      <c r="AT150" s="145" t="s">
        <v>174</v>
      </c>
      <c r="AU150" s="145" t="s">
        <v>85</v>
      </c>
      <c r="AY150" s="17" t="s">
        <v>172</v>
      </c>
      <c r="BE150" s="146">
        <f>IF(N150="základní",J150,0)</f>
        <v>0</v>
      </c>
      <c r="BF150" s="146">
        <f>IF(N150="snížená",J150,0)</f>
        <v>0</v>
      </c>
      <c r="BG150" s="146">
        <f>IF(N150="zákl. přenesená",J150,0)</f>
        <v>0</v>
      </c>
      <c r="BH150" s="146">
        <f>IF(N150="sníž. přenesená",J150,0)</f>
        <v>0</v>
      </c>
      <c r="BI150" s="146">
        <f>IF(N150="nulová",J150,0)</f>
        <v>0</v>
      </c>
      <c r="BJ150" s="17" t="s">
        <v>8</v>
      </c>
      <c r="BK150" s="146">
        <f>ROUND(I150*H150,0)</f>
        <v>0</v>
      </c>
      <c r="BL150" s="17" t="s">
        <v>91</v>
      </c>
      <c r="BM150" s="145" t="s">
        <v>906</v>
      </c>
    </row>
    <row r="151" spans="2:65" s="11" customFormat="1" ht="22.9" customHeight="1">
      <c r="B151" s="121"/>
      <c r="D151" s="122" t="s">
        <v>76</v>
      </c>
      <c r="E151" s="131" t="s">
        <v>321</v>
      </c>
      <c r="F151" s="131" t="s">
        <v>322</v>
      </c>
      <c r="I151" s="124"/>
      <c r="J151" s="132">
        <f>BK151</f>
        <v>0</v>
      </c>
      <c r="L151" s="121"/>
      <c r="M151" s="126"/>
      <c r="P151" s="127">
        <f>P152</f>
        <v>0</v>
      </c>
      <c r="R151" s="127">
        <f>R152</f>
        <v>0</v>
      </c>
      <c r="T151" s="128">
        <f>T152</f>
        <v>0</v>
      </c>
      <c r="AR151" s="122" t="s">
        <v>8</v>
      </c>
      <c r="AT151" s="129" t="s">
        <v>76</v>
      </c>
      <c r="AU151" s="129" t="s">
        <v>8</v>
      </c>
      <c r="AY151" s="122" t="s">
        <v>172</v>
      </c>
      <c r="BK151" s="130">
        <f>BK152</f>
        <v>0</v>
      </c>
    </row>
    <row r="152" spans="2:65" s="1" customFormat="1" ht="24.2" customHeight="1">
      <c r="B152" s="133"/>
      <c r="C152" s="134" t="s">
        <v>222</v>
      </c>
      <c r="D152" s="134" t="s">
        <v>174</v>
      </c>
      <c r="E152" s="135" t="s">
        <v>324</v>
      </c>
      <c r="F152" s="136" t="s">
        <v>325</v>
      </c>
      <c r="G152" s="137" t="s">
        <v>306</v>
      </c>
      <c r="H152" s="138">
        <v>0.67100000000000004</v>
      </c>
      <c r="I152" s="139"/>
      <c r="J152" s="140">
        <f>ROUND(I152*H152,0)</f>
        <v>0</v>
      </c>
      <c r="K152" s="136" t="s">
        <v>178</v>
      </c>
      <c r="L152" s="32"/>
      <c r="M152" s="141" t="s">
        <v>1</v>
      </c>
      <c r="N152" s="142" t="s">
        <v>42</v>
      </c>
      <c r="P152" s="143">
        <f>O152*H152</f>
        <v>0</v>
      </c>
      <c r="Q152" s="143">
        <v>0</v>
      </c>
      <c r="R152" s="143">
        <f>Q152*H152</f>
        <v>0</v>
      </c>
      <c r="S152" s="143">
        <v>0</v>
      </c>
      <c r="T152" s="144">
        <f>S152*H152</f>
        <v>0</v>
      </c>
      <c r="AR152" s="145" t="s">
        <v>91</v>
      </c>
      <c r="AT152" s="145" t="s">
        <v>174</v>
      </c>
      <c r="AU152" s="145" t="s">
        <v>85</v>
      </c>
      <c r="AY152" s="17" t="s">
        <v>172</v>
      </c>
      <c r="BE152" s="146">
        <f>IF(N152="základní",J152,0)</f>
        <v>0</v>
      </c>
      <c r="BF152" s="146">
        <f>IF(N152="snížená",J152,0)</f>
        <v>0</v>
      </c>
      <c r="BG152" s="146">
        <f>IF(N152="zákl. přenesená",J152,0)</f>
        <v>0</v>
      </c>
      <c r="BH152" s="146">
        <f>IF(N152="sníž. přenesená",J152,0)</f>
        <v>0</v>
      </c>
      <c r="BI152" s="146">
        <f>IF(N152="nulová",J152,0)</f>
        <v>0</v>
      </c>
      <c r="BJ152" s="17" t="s">
        <v>8</v>
      </c>
      <c r="BK152" s="146">
        <f>ROUND(I152*H152,0)</f>
        <v>0</v>
      </c>
      <c r="BL152" s="17" t="s">
        <v>91</v>
      </c>
      <c r="BM152" s="145" t="s">
        <v>907</v>
      </c>
    </row>
    <row r="153" spans="2:65" s="11" customFormat="1" ht="25.9" customHeight="1">
      <c r="B153" s="121"/>
      <c r="D153" s="122" t="s">
        <v>76</v>
      </c>
      <c r="E153" s="123" t="s">
        <v>327</v>
      </c>
      <c r="F153" s="123" t="s">
        <v>328</v>
      </c>
      <c r="I153" s="124"/>
      <c r="J153" s="125">
        <f>BK153</f>
        <v>0</v>
      </c>
      <c r="L153" s="121"/>
      <c r="M153" s="126"/>
      <c r="P153" s="127">
        <f>P154+P167+P189+P202+P216+P223</f>
        <v>0</v>
      </c>
      <c r="R153" s="127">
        <f>R154+R167+R189+R202+R216+R223</f>
        <v>0.58661855028999998</v>
      </c>
      <c r="T153" s="128">
        <f>T154+T167+T189+T202+T216+T223</f>
        <v>0.41782174999999999</v>
      </c>
      <c r="AR153" s="122" t="s">
        <v>85</v>
      </c>
      <c r="AT153" s="129" t="s">
        <v>76</v>
      </c>
      <c r="AU153" s="129" t="s">
        <v>77</v>
      </c>
      <c r="AY153" s="122" t="s">
        <v>172</v>
      </c>
      <c r="BK153" s="130">
        <f>BK154+BK167+BK189+BK202+BK216+BK223</f>
        <v>0</v>
      </c>
    </row>
    <row r="154" spans="2:65" s="11" customFormat="1" ht="22.9" customHeight="1">
      <c r="B154" s="121"/>
      <c r="D154" s="122" t="s">
        <v>76</v>
      </c>
      <c r="E154" s="131" t="s">
        <v>386</v>
      </c>
      <c r="F154" s="131" t="s">
        <v>387</v>
      </c>
      <c r="I154" s="124"/>
      <c r="J154" s="132">
        <f>BK154</f>
        <v>0</v>
      </c>
      <c r="L154" s="121"/>
      <c r="M154" s="126"/>
      <c r="P154" s="127">
        <f>SUM(P155:P166)</f>
        <v>0</v>
      </c>
      <c r="R154" s="127">
        <f>SUM(R155:R166)</f>
        <v>0.2384</v>
      </c>
      <c r="T154" s="128">
        <f>SUM(T155:T166)</f>
        <v>0.31229999999999997</v>
      </c>
      <c r="AR154" s="122" t="s">
        <v>85</v>
      </c>
      <c r="AT154" s="129" t="s">
        <v>76</v>
      </c>
      <c r="AU154" s="129" t="s">
        <v>8</v>
      </c>
      <c r="AY154" s="122" t="s">
        <v>172</v>
      </c>
      <c r="BK154" s="130">
        <f>SUM(BK155:BK166)</f>
        <v>0</v>
      </c>
    </row>
    <row r="155" spans="2:65" s="1" customFormat="1" ht="24.2" customHeight="1">
      <c r="B155" s="133"/>
      <c r="C155" s="134" t="s">
        <v>226</v>
      </c>
      <c r="D155" s="134" t="s">
        <v>174</v>
      </c>
      <c r="E155" s="135" t="s">
        <v>908</v>
      </c>
      <c r="F155" s="136" t="s">
        <v>909</v>
      </c>
      <c r="G155" s="137" t="s">
        <v>191</v>
      </c>
      <c r="H155" s="138">
        <v>1</v>
      </c>
      <c r="I155" s="139"/>
      <c r="J155" s="140">
        <f t="shared" ref="J155:J164" si="0">ROUND(I155*H155,0)</f>
        <v>0</v>
      </c>
      <c r="K155" s="136" t="s">
        <v>178</v>
      </c>
      <c r="L155" s="32"/>
      <c r="M155" s="141" t="s">
        <v>1</v>
      </c>
      <c r="N155" s="142" t="s">
        <v>42</v>
      </c>
      <c r="P155" s="143">
        <f t="shared" ref="P155:P164" si="1">O155*H155</f>
        <v>0</v>
      </c>
      <c r="Q155" s="143">
        <v>0</v>
      </c>
      <c r="R155" s="143">
        <f t="shared" ref="R155:R164" si="2">Q155*H155</f>
        <v>0</v>
      </c>
      <c r="S155" s="143">
        <v>0</v>
      </c>
      <c r="T155" s="144">
        <f t="shared" ref="T155:T164" si="3">S155*H155</f>
        <v>0</v>
      </c>
      <c r="AR155" s="145" t="s">
        <v>252</v>
      </c>
      <c r="AT155" s="145" t="s">
        <v>174</v>
      </c>
      <c r="AU155" s="145" t="s">
        <v>85</v>
      </c>
      <c r="AY155" s="17" t="s">
        <v>172</v>
      </c>
      <c r="BE155" s="146">
        <f t="shared" ref="BE155:BE164" si="4">IF(N155="základní",J155,0)</f>
        <v>0</v>
      </c>
      <c r="BF155" s="146">
        <f t="shared" ref="BF155:BF164" si="5">IF(N155="snížená",J155,0)</f>
        <v>0</v>
      </c>
      <c r="BG155" s="146">
        <f t="shared" ref="BG155:BG164" si="6">IF(N155="zákl. přenesená",J155,0)</f>
        <v>0</v>
      </c>
      <c r="BH155" s="146">
        <f t="shared" ref="BH155:BH164" si="7">IF(N155="sníž. přenesená",J155,0)</f>
        <v>0</v>
      </c>
      <c r="BI155" s="146">
        <f t="shared" ref="BI155:BI164" si="8">IF(N155="nulová",J155,0)</f>
        <v>0</v>
      </c>
      <c r="BJ155" s="17" t="s">
        <v>8</v>
      </c>
      <c r="BK155" s="146">
        <f t="shared" ref="BK155:BK164" si="9">ROUND(I155*H155,0)</f>
        <v>0</v>
      </c>
      <c r="BL155" s="17" t="s">
        <v>252</v>
      </c>
      <c r="BM155" s="145" t="s">
        <v>910</v>
      </c>
    </row>
    <row r="156" spans="2:65" s="1" customFormat="1" ht="24.2" customHeight="1">
      <c r="B156" s="133"/>
      <c r="C156" s="162" t="s">
        <v>9</v>
      </c>
      <c r="D156" s="162" t="s">
        <v>231</v>
      </c>
      <c r="E156" s="163" t="s">
        <v>911</v>
      </c>
      <c r="F156" s="164" t="s">
        <v>912</v>
      </c>
      <c r="G156" s="165" t="s">
        <v>191</v>
      </c>
      <c r="H156" s="166">
        <v>1</v>
      </c>
      <c r="I156" s="167"/>
      <c r="J156" s="168">
        <f t="shared" si="0"/>
        <v>0</v>
      </c>
      <c r="K156" s="164" t="s">
        <v>178</v>
      </c>
      <c r="L156" s="169"/>
      <c r="M156" s="170" t="s">
        <v>1</v>
      </c>
      <c r="N156" s="171" t="s">
        <v>42</v>
      </c>
      <c r="P156" s="143">
        <f t="shared" si="1"/>
        <v>0</v>
      </c>
      <c r="Q156" s="143">
        <v>1.95E-2</v>
      </c>
      <c r="R156" s="143">
        <f t="shared" si="2"/>
        <v>1.95E-2</v>
      </c>
      <c r="S156" s="143">
        <v>0</v>
      </c>
      <c r="T156" s="144">
        <f t="shared" si="3"/>
        <v>0</v>
      </c>
      <c r="AR156" s="145" t="s">
        <v>343</v>
      </c>
      <c r="AT156" s="145" t="s">
        <v>231</v>
      </c>
      <c r="AU156" s="145" t="s">
        <v>85</v>
      </c>
      <c r="AY156" s="17" t="s">
        <v>172</v>
      </c>
      <c r="BE156" s="146">
        <f t="shared" si="4"/>
        <v>0</v>
      </c>
      <c r="BF156" s="146">
        <f t="shared" si="5"/>
        <v>0</v>
      </c>
      <c r="BG156" s="146">
        <f t="shared" si="6"/>
        <v>0</v>
      </c>
      <c r="BH156" s="146">
        <f t="shared" si="7"/>
        <v>0</v>
      </c>
      <c r="BI156" s="146">
        <f t="shared" si="8"/>
        <v>0</v>
      </c>
      <c r="BJ156" s="17" t="s">
        <v>8</v>
      </c>
      <c r="BK156" s="146">
        <f t="shared" si="9"/>
        <v>0</v>
      </c>
      <c r="BL156" s="17" t="s">
        <v>252</v>
      </c>
      <c r="BM156" s="145" t="s">
        <v>913</v>
      </c>
    </row>
    <row r="157" spans="2:65" s="1" customFormat="1" ht="24.2" customHeight="1">
      <c r="B157" s="133"/>
      <c r="C157" s="134" t="s">
        <v>236</v>
      </c>
      <c r="D157" s="134" t="s">
        <v>174</v>
      </c>
      <c r="E157" s="135" t="s">
        <v>914</v>
      </c>
      <c r="F157" s="136" t="s">
        <v>915</v>
      </c>
      <c r="G157" s="137" t="s">
        <v>191</v>
      </c>
      <c r="H157" s="138">
        <v>1</v>
      </c>
      <c r="I157" s="139"/>
      <c r="J157" s="140">
        <f t="shared" si="0"/>
        <v>0</v>
      </c>
      <c r="K157" s="136" t="s">
        <v>178</v>
      </c>
      <c r="L157" s="32"/>
      <c r="M157" s="141" t="s">
        <v>1</v>
      </c>
      <c r="N157" s="142" t="s">
        <v>42</v>
      </c>
      <c r="P157" s="143">
        <f t="shared" si="1"/>
        <v>0</v>
      </c>
      <c r="Q157" s="143">
        <v>0</v>
      </c>
      <c r="R157" s="143">
        <f t="shared" si="2"/>
        <v>0</v>
      </c>
      <c r="S157" s="143">
        <v>0</v>
      </c>
      <c r="T157" s="144">
        <f t="shared" si="3"/>
        <v>0</v>
      </c>
      <c r="AR157" s="145" t="s">
        <v>252</v>
      </c>
      <c r="AT157" s="145" t="s">
        <v>174</v>
      </c>
      <c r="AU157" s="145" t="s">
        <v>85</v>
      </c>
      <c r="AY157" s="17" t="s">
        <v>172</v>
      </c>
      <c r="BE157" s="146">
        <f t="shared" si="4"/>
        <v>0</v>
      </c>
      <c r="BF157" s="146">
        <f t="shared" si="5"/>
        <v>0</v>
      </c>
      <c r="BG157" s="146">
        <f t="shared" si="6"/>
        <v>0</v>
      </c>
      <c r="BH157" s="146">
        <f t="shared" si="7"/>
        <v>0</v>
      </c>
      <c r="BI157" s="146">
        <f t="shared" si="8"/>
        <v>0</v>
      </c>
      <c r="BJ157" s="17" t="s">
        <v>8</v>
      </c>
      <c r="BK157" s="146">
        <f t="shared" si="9"/>
        <v>0</v>
      </c>
      <c r="BL157" s="17" t="s">
        <v>252</v>
      </c>
      <c r="BM157" s="145" t="s">
        <v>916</v>
      </c>
    </row>
    <row r="158" spans="2:65" s="1" customFormat="1" ht="24.2" customHeight="1">
      <c r="B158" s="133"/>
      <c r="C158" s="162" t="s">
        <v>241</v>
      </c>
      <c r="D158" s="162" t="s">
        <v>231</v>
      </c>
      <c r="E158" s="163" t="s">
        <v>917</v>
      </c>
      <c r="F158" s="164" t="s">
        <v>918</v>
      </c>
      <c r="G158" s="165" t="s">
        <v>191</v>
      </c>
      <c r="H158" s="166">
        <v>1</v>
      </c>
      <c r="I158" s="167"/>
      <c r="J158" s="168">
        <f t="shared" si="0"/>
        <v>0</v>
      </c>
      <c r="K158" s="164" t="s">
        <v>178</v>
      </c>
      <c r="L158" s="169"/>
      <c r="M158" s="170" t="s">
        <v>1</v>
      </c>
      <c r="N158" s="171" t="s">
        <v>42</v>
      </c>
      <c r="P158" s="143">
        <f t="shared" si="1"/>
        <v>0</v>
      </c>
      <c r="Q158" s="143">
        <v>2.2499999999999999E-2</v>
      </c>
      <c r="R158" s="143">
        <f t="shared" si="2"/>
        <v>2.2499999999999999E-2</v>
      </c>
      <c r="S158" s="143">
        <v>0</v>
      </c>
      <c r="T158" s="144">
        <f t="shared" si="3"/>
        <v>0</v>
      </c>
      <c r="AR158" s="145" t="s">
        <v>343</v>
      </c>
      <c r="AT158" s="145" t="s">
        <v>231</v>
      </c>
      <c r="AU158" s="145" t="s">
        <v>85</v>
      </c>
      <c r="AY158" s="17" t="s">
        <v>172</v>
      </c>
      <c r="BE158" s="146">
        <f t="shared" si="4"/>
        <v>0</v>
      </c>
      <c r="BF158" s="146">
        <f t="shared" si="5"/>
        <v>0</v>
      </c>
      <c r="BG158" s="146">
        <f t="shared" si="6"/>
        <v>0</v>
      </c>
      <c r="BH158" s="146">
        <f t="shared" si="7"/>
        <v>0</v>
      </c>
      <c r="BI158" s="146">
        <f t="shared" si="8"/>
        <v>0</v>
      </c>
      <c r="BJ158" s="17" t="s">
        <v>8</v>
      </c>
      <c r="BK158" s="146">
        <f t="shared" si="9"/>
        <v>0</v>
      </c>
      <c r="BL158" s="17" t="s">
        <v>252</v>
      </c>
      <c r="BM158" s="145" t="s">
        <v>919</v>
      </c>
    </row>
    <row r="159" spans="2:65" s="1" customFormat="1" ht="21.75" customHeight="1">
      <c r="B159" s="133"/>
      <c r="C159" s="134" t="s">
        <v>247</v>
      </c>
      <c r="D159" s="134" t="s">
        <v>174</v>
      </c>
      <c r="E159" s="135" t="s">
        <v>428</v>
      </c>
      <c r="F159" s="136" t="s">
        <v>429</v>
      </c>
      <c r="G159" s="137" t="s">
        <v>191</v>
      </c>
      <c r="H159" s="138">
        <v>2</v>
      </c>
      <c r="I159" s="139"/>
      <c r="J159" s="140">
        <f t="shared" si="0"/>
        <v>0</v>
      </c>
      <c r="K159" s="136" t="s">
        <v>178</v>
      </c>
      <c r="L159" s="32"/>
      <c r="M159" s="141" t="s">
        <v>1</v>
      </c>
      <c r="N159" s="142" t="s">
        <v>42</v>
      </c>
      <c r="P159" s="143">
        <f t="shared" si="1"/>
        <v>0</v>
      </c>
      <c r="Q159" s="143">
        <v>0</v>
      </c>
      <c r="R159" s="143">
        <f t="shared" si="2"/>
        <v>0</v>
      </c>
      <c r="S159" s="143">
        <v>0</v>
      </c>
      <c r="T159" s="144">
        <f t="shared" si="3"/>
        <v>0</v>
      </c>
      <c r="AR159" s="145" t="s">
        <v>252</v>
      </c>
      <c r="AT159" s="145" t="s">
        <v>174</v>
      </c>
      <c r="AU159" s="145" t="s">
        <v>85</v>
      </c>
      <c r="AY159" s="17" t="s">
        <v>172</v>
      </c>
      <c r="BE159" s="146">
        <f t="shared" si="4"/>
        <v>0</v>
      </c>
      <c r="BF159" s="146">
        <f t="shared" si="5"/>
        <v>0</v>
      </c>
      <c r="BG159" s="146">
        <f t="shared" si="6"/>
        <v>0</v>
      </c>
      <c r="BH159" s="146">
        <f t="shared" si="7"/>
        <v>0</v>
      </c>
      <c r="BI159" s="146">
        <f t="shared" si="8"/>
        <v>0</v>
      </c>
      <c r="BJ159" s="17" t="s">
        <v>8</v>
      </c>
      <c r="BK159" s="146">
        <f t="shared" si="9"/>
        <v>0</v>
      </c>
      <c r="BL159" s="17" t="s">
        <v>252</v>
      </c>
      <c r="BM159" s="145" t="s">
        <v>920</v>
      </c>
    </row>
    <row r="160" spans="2:65" s="1" customFormat="1" ht="16.5" customHeight="1">
      <c r="B160" s="133"/>
      <c r="C160" s="162" t="s">
        <v>252</v>
      </c>
      <c r="D160" s="162" t="s">
        <v>231</v>
      </c>
      <c r="E160" s="163" t="s">
        <v>432</v>
      </c>
      <c r="F160" s="164" t="s">
        <v>433</v>
      </c>
      <c r="G160" s="165" t="s">
        <v>191</v>
      </c>
      <c r="H160" s="166">
        <v>2</v>
      </c>
      <c r="I160" s="167"/>
      <c r="J160" s="168">
        <f t="shared" si="0"/>
        <v>0</v>
      </c>
      <c r="K160" s="164" t="s">
        <v>178</v>
      </c>
      <c r="L160" s="169"/>
      <c r="M160" s="170" t="s">
        <v>1</v>
      </c>
      <c r="N160" s="171" t="s">
        <v>42</v>
      </c>
      <c r="P160" s="143">
        <f t="shared" si="1"/>
        <v>0</v>
      </c>
      <c r="Q160" s="143">
        <v>2.2000000000000001E-3</v>
      </c>
      <c r="R160" s="143">
        <f t="shared" si="2"/>
        <v>4.4000000000000003E-3</v>
      </c>
      <c r="S160" s="143">
        <v>0</v>
      </c>
      <c r="T160" s="144">
        <f t="shared" si="3"/>
        <v>0</v>
      </c>
      <c r="AR160" s="145" t="s">
        <v>343</v>
      </c>
      <c r="AT160" s="145" t="s">
        <v>231</v>
      </c>
      <c r="AU160" s="145" t="s">
        <v>85</v>
      </c>
      <c r="AY160" s="17" t="s">
        <v>172</v>
      </c>
      <c r="BE160" s="146">
        <f t="shared" si="4"/>
        <v>0</v>
      </c>
      <c r="BF160" s="146">
        <f t="shared" si="5"/>
        <v>0</v>
      </c>
      <c r="BG160" s="146">
        <f t="shared" si="6"/>
        <v>0</v>
      </c>
      <c r="BH160" s="146">
        <f t="shared" si="7"/>
        <v>0</v>
      </c>
      <c r="BI160" s="146">
        <f t="shared" si="8"/>
        <v>0</v>
      </c>
      <c r="BJ160" s="17" t="s">
        <v>8</v>
      </c>
      <c r="BK160" s="146">
        <f t="shared" si="9"/>
        <v>0</v>
      </c>
      <c r="BL160" s="17" t="s">
        <v>252</v>
      </c>
      <c r="BM160" s="145" t="s">
        <v>921</v>
      </c>
    </row>
    <row r="161" spans="2:65" s="1" customFormat="1" ht="24.2" customHeight="1">
      <c r="B161" s="133"/>
      <c r="C161" s="134" t="s">
        <v>257</v>
      </c>
      <c r="D161" s="134" t="s">
        <v>174</v>
      </c>
      <c r="E161" s="135" t="s">
        <v>922</v>
      </c>
      <c r="F161" s="136" t="s">
        <v>923</v>
      </c>
      <c r="G161" s="137" t="s">
        <v>191</v>
      </c>
      <c r="H161" s="138">
        <v>2</v>
      </c>
      <c r="I161" s="139"/>
      <c r="J161" s="140">
        <f t="shared" si="0"/>
        <v>0</v>
      </c>
      <c r="K161" s="136" t="s">
        <v>178</v>
      </c>
      <c r="L161" s="32"/>
      <c r="M161" s="141" t="s">
        <v>1</v>
      </c>
      <c r="N161" s="142" t="s">
        <v>42</v>
      </c>
      <c r="P161" s="143">
        <f t="shared" si="1"/>
        <v>0</v>
      </c>
      <c r="Q161" s="143">
        <v>0</v>
      </c>
      <c r="R161" s="143">
        <f t="shared" si="2"/>
        <v>0</v>
      </c>
      <c r="S161" s="143">
        <v>2.4E-2</v>
      </c>
      <c r="T161" s="144">
        <f t="shared" si="3"/>
        <v>4.8000000000000001E-2</v>
      </c>
      <c r="AR161" s="145" t="s">
        <v>252</v>
      </c>
      <c r="AT161" s="145" t="s">
        <v>174</v>
      </c>
      <c r="AU161" s="145" t="s">
        <v>85</v>
      </c>
      <c r="AY161" s="17" t="s">
        <v>172</v>
      </c>
      <c r="BE161" s="146">
        <f t="shared" si="4"/>
        <v>0</v>
      </c>
      <c r="BF161" s="146">
        <f t="shared" si="5"/>
        <v>0</v>
      </c>
      <c r="BG161" s="146">
        <f t="shared" si="6"/>
        <v>0</v>
      </c>
      <c r="BH161" s="146">
        <f t="shared" si="7"/>
        <v>0</v>
      </c>
      <c r="BI161" s="146">
        <f t="shared" si="8"/>
        <v>0</v>
      </c>
      <c r="BJ161" s="17" t="s">
        <v>8</v>
      </c>
      <c r="BK161" s="146">
        <f t="shared" si="9"/>
        <v>0</v>
      </c>
      <c r="BL161" s="17" t="s">
        <v>252</v>
      </c>
      <c r="BM161" s="145" t="s">
        <v>924</v>
      </c>
    </row>
    <row r="162" spans="2:65" s="1" customFormat="1" ht="24.2" customHeight="1">
      <c r="B162" s="133"/>
      <c r="C162" s="134" t="s">
        <v>263</v>
      </c>
      <c r="D162" s="134" t="s">
        <v>174</v>
      </c>
      <c r="E162" s="135" t="s">
        <v>925</v>
      </c>
      <c r="F162" s="136" t="s">
        <v>926</v>
      </c>
      <c r="G162" s="137" t="s">
        <v>191</v>
      </c>
      <c r="H162" s="138">
        <v>3</v>
      </c>
      <c r="I162" s="139"/>
      <c r="J162" s="140">
        <f t="shared" si="0"/>
        <v>0</v>
      </c>
      <c r="K162" s="136" t="s">
        <v>178</v>
      </c>
      <c r="L162" s="32"/>
      <c r="M162" s="141" t="s">
        <v>1</v>
      </c>
      <c r="N162" s="142" t="s">
        <v>42</v>
      </c>
      <c r="P162" s="143">
        <f t="shared" si="1"/>
        <v>0</v>
      </c>
      <c r="Q162" s="143">
        <v>0</v>
      </c>
      <c r="R162" s="143">
        <f t="shared" si="2"/>
        <v>0</v>
      </c>
      <c r="S162" s="143">
        <v>0</v>
      </c>
      <c r="T162" s="144">
        <f t="shared" si="3"/>
        <v>0</v>
      </c>
      <c r="AR162" s="145" t="s">
        <v>252</v>
      </c>
      <c r="AT162" s="145" t="s">
        <v>174</v>
      </c>
      <c r="AU162" s="145" t="s">
        <v>85</v>
      </c>
      <c r="AY162" s="17" t="s">
        <v>172</v>
      </c>
      <c r="BE162" s="146">
        <f t="shared" si="4"/>
        <v>0</v>
      </c>
      <c r="BF162" s="146">
        <f t="shared" si="5"/>
        <v>0</v>
      </c>
      <c r="BG162" s="146">
        <f t="shared" si="6"/>
        <v>0</v>
      </c>
      <c r="BH162" s="146">
        <f t="shared" si="7"/>
        <v>0</v>
      </c>
      <c r="BI162" s="146">
        <f t="shared" si="8"/>
        <v>0</v>
      </c>
      <c r="BJ162" s="17" t="s">
        <v>8</v>
      </c>
      <c r="BK162" s="146">
        <f t="shared" si="9"/>
        <v>0</v>
      </c>
      <c r="BL162" s="17" t="s">
        <v>252</v>
      </c>
      <c r="BM162" s="145" t="s">
        <v>927</v>
      </c>
    </row>
    <row r="163" spans="2:65" s="1" customFormat="1" ht="21.75" customHeight="1">
      <c r="B163" s="133"/>
      <c r="C163" s="162" t="s">
        <v>268</v>
      </c>
      <c r="D163" s="162" t="s">
        <v>231</v>
      </c>
      <c r="E163" s="163" t="s">
        <v>928</v>
      </c>
      <c r="F163" s="164" t="s">
        <v>929</v>
      </c>
      <c r="G163" s="165" t="s">
        <v>191</v>
      </c>
      <c r="H163" s="166">
        <v>3</v>
      </c>
      <c r="I163" s="167"/>
      <c r="J163" s="168">
        <f t="shared" si="0"/>
        <v>0</v>
      </c>
      <c r="K163" s="164" t="s">
        <v>1</v>
      </c>
      <c r="L163" s="169"/>
      <c r="M163" s="170" t="s">
        <v>1</v>
      </c>
      <c r="N163" s="171" t="s">
        <v>42</v>
      </c>
      <c r="P163" s="143">
        <f t="shared" si="1"/>
        <v>0</v>
      </c>
      <c r="Q163" s="143">
        <v>6.4000000000000001E-2</v>
      </c>
      <c r="R163" s="143">
        <f t="shared" si="2"/>
        <v>0.192</v>
      </c>
      <c r="S163" s="143">
        <v>0</v>
      </c>
      <c r="T163" s="144">
        <f t="shared" si="3"/>
        <v>0</v>
      </c>
      <c r="AR163" s="145" t="s">
        <v>343</v>
      </c>
      <c r="AT163" s="145" t="s">
        <v>231</v>
      </c>
      <c r="AU163" s="145" t="s">
        <v>85</v>
      </c>
      <c r="AY163" s="17" t="s">
        <v>172</v>
      </c>
      <c r="BE163" s="146">
        <f t="shared" si="4"/>
        <v>0</v>
      </c>
      <c r="BF163" s="146">
        <f t="shared" si="5"/>
        <v>0</v>
      </c>
      <c r="BG163" s="146">
        <f t="shared" si="6"/>
        <v>0</v>
      </c>
      <c r="BH163" s="146">
        <f t="shared" si="7"/>
        <v>0</v>
      </c>
      <c r="BI163" s="146">
        <f t="shared" si="8"/>
        <v>0</v>
      </c>
      <c r="BJ163" s="17" t="s">
        <v>8</v>
      </c>
      <c r="BK163" s="146">
        <f t="shared" si="9"/>
        <v>0</v>
      </c>
      <c r="BL163" s="17" t="s">
        <v>252</v>
      </c>
      <c r="BM163" s="145" t="s">
        <v>930</v>
      </c>
    </row>
    <row r="164" spans="2:65" s="1" customFormat="1" ht="24.2" customHeight="1">
      <c r="B164" s="133"/>
      <c r="C164" s="134" t="s">
        <v>273</v>
      </c>
      <c r="D164" s="134" t="s">
        <v>174</v>
      </c>
      <c r="E164" s="135" t="s">
        <v>931</v>
      </c>
      <c r="F164" s="136" t="s">
        <v>932</v>
      </c>
      <c r="G164" s="137" t="s">
        <v>191</v>
      </c>
      <c r="H164" s="138">
        <v>3</v>
      </c>
      <c r="I164" s="139"/>
      <c r="J164" s="140">
        <f t="shared" si="0"/>
        <v>0</v>
      </c>
      <c r="K164" s="136" t="s">
        <v>178</v>
      </c>
      <c r="L164" s="32"/>
      <c r="M164" s="141" t="s">
        <v>1</v>
      </c>
      <c r="N164" s="142" t="s">
        <v>42</v>
      </c>
      <c r="P164" s="143">
        <f t="shared" si="1"/>
        <v>0</v>
      </c>
      <c r="Q164" s="143">
        <v>0</v>
      </c>
      <c r="R164" s="143">
        <f t="shared" si="2"/>
        <v>0</v>
      </c>
      <c r="S164" s="143">
        <v>8.8099999999999998E-2</v>
      </c>
      <c r="T164" s="144">
        <f t="shared" si="3"/>
        <v>0.26429999999999998</v>
      </c>
      <c r="AR164" s="145" t="s">
        <v>252</v>
      </c>
      <c r="AT164" s="145" t="s">
        <v>174</v>
      </c>
      <c r="AU164" s="145" t="s">
        <v>85</v>
      </c>
      <c r="AY164" s="17" t="s">
        <v>172</v>
      </c>
      <c r="BE164" s="146">
        <f t="shared" si="4"/>
        <v>0</v>
      </c>
      <c r="BF164" s="146">
        <f t="shared" si="5"/>
        <v>0</v>
      </c>
      <c r="BG164" s="146">
        <f t="shared" si="6"/>
        <v>0</v>
      </c>
      <c r="BH164" s="146">
        <f t="shared" si="7"/>
        <v>0</v>
      </c>
      <c r="BI164" s="146">
        <f t="shared" si="8"/>
        <v>0</v>
      </c>
      <c r="BJ164" s="17" t="s">
        <v>8</v>
      </c>
      <c r="BK164" s="146">
        <f t="shared" si="9"/>
        <v>0</v>
      </c>
      <c r="BL164" s="17" t="s">
        <v>252</v>
      </c>
      <c r="BM164" s="145" t="s">
        <v>933</v>
      </c>
    </row>
    <row r="165" spans="2:65" s="12" customFormat="1">
      <c r="B165" s="147"/>
      <c r="D165" s="148" t="s">
        <v>180</v>
      </c>
      <c r="E165" s="149" t="s">
        <v>1</v>
      </c>
      <c r="F165" s="150" t="s">
        <v>88</v>
      </c>
      <c r="H165" s="151">
        <v>3</v>
      </c>
      <c r="I165" s="152"/>
      <c r="L165" s="147"/>
      <c r="M165" s="153"/>
      <c r="T165" s="154"/>
      <c r="AT165" s="149" t="s">
        <v>180</v>
      </c>
      <c r="AU165" s="149" t="s">
        <v>85</v>
      </c>
      <c r="AV165" s="12" t="s">
        <v>85</v>
      </c>
      <c r="AW165" s="12" t="s">
        <v>33</v>
      </c>
      <c r="AX165" s="12" t="s">
        <v>8</v>
      </c>
      <c r="AY165" s="149" t="s">
        <v>172</v>
      </c>
    </row>
    <row r="166" spans="2:65" s="1" customFormat="1" ht="24.2" customHeight="1">
      <c r="B166" s="133"/>
      <c r="C166" s="134" t="s">
        <v>7</v>
      </c>
      <c r="D166" s="134" t="s">
        <v>174</v>
      </c>
      <c r="E166" s="135" t="s">
        <v>466</v>
      </c>
      <c r="F166" s="136" t="s">
        <v>467</v>
      </c>
      <c r="G166" s="137" t="s">
        <v>306</v>
      </c>
      <c r="H166" s="138">
        <v>0.23799999999999999</v>
      </c>
      <c r="I166" s="139"/>
      <c r="J166" s="140">
        <f>ROUND(I166*H166,0)</f>
        <v>0</v>
      </c>
      <c r="K166" s="136" t="s">
        <v>178</v>
      </c>
      <c r="L166" s="32"/>
      <c r="M166" s="141" t="s">
        <v>1</v>
      </c>
      <c r="N166" s="142" t="s">
        <v>42</v>
      </c>
      <c r="P166" s="143">
        <f>O166*H166</f>
        <v>0</v>
      </c>
      <c r="Q166" s="143">
        <v>0</v>
      </c>
      <c r="R166" s="143">
        <f>Q166*H166</f>
        <v>0</v>
      </c>
      <c r="S166" s="143">
        <v>0</v>
      </c>
      <c r="T166" s="144">
        <f>S166*H166</f>
        <v>0</v>
      </c>
      <c r="AR166" s="145" t="s">
        <v>252</v>
      </c>
      <c r="AT166" s="145" t="s">
        <v>174</v>
      </c>
      <c r="AU166" s="145" t="s">
        <v>85</v>
      </c>
      <c r="AY166" s="17" t="s">
        <v>172</v>
      </c>
      <c r="BE166" s="146">
        <f>IF(N166="základní",J166,0)</f>
        <v>0</v>
      </c>
      <c r="BF166" s="146">
        <f>IF(N166="snížená",J166,0)</f>
        <v>0</v>
      </c>
      <c r="BG166" s="146">
        <f>IF(N166="zákl. přenesená",J166,0)</f>
        <v>0</v>
      </c>
      <c r="BH166" s="146">
        <f>IF(N166="sníž. přenesená",J166,0)</f>
        <v>0</v>
      </c>
      <c r="BI166" s="146">
        <f>IF(N166="nulová",J166,0)</f>
        <v>0</v>
      </c>
      <c r="BJ166" s="17" t="s">
        <v>8</v>
      </c>
      <c r="BK166" s="146">
        <f>ROUND(I166*H166,0)</f>
        <v>0</v>
      </c>
      <c r="BL166" s="17" t="s">
        <v>252</v>
      </c>
      <c r="BM166" s="145" t="s">
        <v>934</v>
      </c>
    </row>
    <row r="167" spans="2:65" s="11" customFormat="1" ht="22.9" customHeight="1">
      <c r="B167" s="121"/>
      <c r="D167" s="122" t="s">
        <v>76</v>
      </c>
      <c r="E167" s="131" t="s">
        <v>516</v>
      </c>
      <c r="F167" s="131" t="s">
        <v>517</v>
      </c>
      <c r="I167" s="124"/>
      <c r="J167" s="132">
        <f>BK167</f>
        <v>0</v>
      </c>
      <c r="L167" s="121"/>
      <c r="M167" s="126"/>
      <c r="P167" s="127">
        <f>SUM(P168:P188)</f>
        <v>0</v>
      </c>
      <c r="R167" s="127">
        <f>SUM(R168:R188)</f>
        <v>0.27945100743999995</v>
      </c>
      <c r="T167" s="128">
        <f>SUM(T168:T188)</f>
        <v>8.8025000000000006E-2</v>
      </c>
      <c r="AR167" s="122" t="s">
        <v>85</v>
      </c>
      <c r="AT167" s="129" t="s">
        <v>76</v>
      </c>
      <c r="AU167" s="129" t="s">
        <v>8</v>
      </c>
      <c r="AY167" s="122" t="s">
        <v>172</v>
      </c>
      <c r="BK167" s="130">
        <f>SUM(BK168:BK188)</f>
        <v>0</v>
      </c>
    </row>
    <row r="168" spans="2:65" s="1" customFormat="1" ht="16.5" customHeight="1">
      <c r="B168" s="133"/>
      <c r="C168" s="134" t="s">
        <v>283</v>
      </c>
      <c r="D168" s="134" t="s">
        <v>174</v>
      </c>
      <c r="E168" s="135" t="s">
        <v>519</v>
      </c>
      <c r="F168" s="136" t="s">
        <v>520</v>
      </c>
      <c r="G168" s="137" t="s">
        <v>177</v>
      </c>
      <c r="H168" s="138">
        <v>35.21</v>
      </c>
      <c r="I168" s="139"/>
      <c r="J168" s="140">
        <f>ROUND(I168*H168,0)</f>
        <v>0</v>
      </c>
      <c r="K168" s="136" t="s">
        <v>178</v>
      </c>
      <c r="L168" s="32"/>
      <c r="M168" s="141" t="s">
        <v>1</v>
      </c>
      <c r="N168" s="142" t="s">
        <v>42</v>
      </c>
      <c r="P168" s="143">
        <f>O168*H168</f>
        <v>0</v>
      </c>
      <c r="Q168" s="143">
        <v>0</v>
      </c>
      <c r="R168" s="143">
        <f>Q168*H168</f>
        <v>0</v>
      </c>
      <c r="S168" s="143">
        <v>0</v>
      </c>
      <c r="T168" s="144">
        <f>S168*H168</f>
        <v>0</v>
      </c>
      <c r="AR168" s="145" t="s">
        <v>252</v>
      </c>
      <c r="AT168" s="145" t="s">
        <v>174</v>
      </c>
      <c r="AU168" s="145" t="s">
        <v>85</v>
      </c>
      <c r="AY168" s="17" t="s">
        <v>172</v>
      </c>
      <c r="BE168" s="146">
        <f>IF(N168="základní",J168,0)</f>
        <v>0</v>
      </c>
      <c r="BF168" s="146">
        <f>IF(N168="snížená",J168,0)</f>
        <v>0</v>
      </c>
      <c r="BG168" s="146">
        <f>IF(N168="zákl. přenesená",J168,0)</f>
        <v>0</v>
      </c>
      <c r="BH168" s="146">
        <f>IF(N168="sníž. přenesená",J168,0)</f>
        <v>0</v>
      </c>
      <c r="BI168" s="146">
        <f>IF(N168="nulová",J168,0)</f>
        <v>0</v>
      </c>
      <c r="BJ168" s="17" t="s">
        <v>8</v>
      </c>
      <c r="BK168" s="146">
        <f>ROUND(I168*H168,0)</f>
        <v>0</v>
      </c>
      <c r="BL168" s="17" t="s">
        <v>252</v>
      </c>
      <c r="BM168" s="145" t="s">
        <v>935</v>
      </c>
    </row>
    <row r="169" spans="2:65" s="12" customFormat="1">
      <c r="B169" s="147"/>
      <c r="D169" s="148" t="s">
        <v>180</v>
      </c>
      <c r="E169" s="149" t="s">
        <v>1</v>
      </c>
      <c r="F169" s="150" t="s">
        <v>128</v>
      </c>
      <c r="H169" s="151">
        <v>35.21</v>
      </c>
      <c r="I169" s="152"/>
      <c r="L169" s="147"/>
      <c r="M169" s="153"/>
      <c r="T169" s="154"/>
      <c r="AT169" s="149" t="s">
        <v>180</v>
      </c>
      <c r="AU169" s="149" t="s">
        <v>85</v>
      </c>
      <c r="AV169" s="12" t="s">
        <v>85</v>
      </c>
      <c r="AW169" s="12" t="s">
        <v>33</v>
      </c>
      <c r="AX169" s="12" t="s">
        <v>8</v>
      </c>
      <c r="AY169" s="149" t="s">
        <v>172</v>
      </c>
    </row>
    <row r="170" spans="2:65" s="1" customFormat="1" ht="24.2" customHeight="1">
      <c r="B170" s="133"/>
      <c r="C170" s="134" t="s">
        <v>288</v>
      </c>
      <c r="D170" s="134" t="s">
        <v>174</v>
      </c>
      <c r="E170" s="135" t="s">
        <v>523</v>
      </c>
      <c r="F170" s="136" t="s">
        <v>524</v>
      </c>
      <c r="G170" s="137" t="s">
        <v>177</v>
      </c>
      <c r="H170" s="138">
        <v>35.21</v>
      </c>
      <c r="I170" s="139"/>
      <c r="J170" s="140">
        <f>ROUND(I170*H170,0)</f>
        <v>0</v>
      </c>
      <c r="K170" s="136" t="s">
        <v>178</v>
      </c>
      <c r="L170" s="32"/>
      <c r="M170" s="141" t="s">
        <v>1</v>
      </c>
      <c r="N170" s="142" t="s">
        <v>42</v>
      </c>
      <c r="P170" s="143">
        <f>O170*H170</f>
        <v>0</v>
      </c>
      <c r="Q170" s="143">
        <v>3.3000000000000003E-5</v>
      </c>
      <c r="R170" s="143">
        <f>Q170*H170</f>
        <v>1.16193E-3</v>
      </c>
      <c r="S170" s="143">
        <v>0</v>
      </c>
      <c r="T170" s="144">
        <f>S170*H170</f>
        <v>0</v>
      </c>
      <c r="AR170" s="145" t="s">
        <v>252</v>
      </c>
      <c r="AT170" s="145" t="s">
        <v>174</v>
      </c>
      <c r="AU170" s="145" t="s">
        <v>85</v>
      </c>
      <c r="AY170" s="17" t="s">
        <v>172</v>
      </c>
      <c r="BE170" s="146">
        <f>IF(N170="základní",J170,0)</f>
        <v>0</v>
      </c>
      <c r="BF170" s="146">
        <f>IF(N170="snížená",J170,0)</f>
        <v>0</v>
      </c>
      <c r="BG170" s="146">
        <f>IF(N170="zákl. přenesená",J170,0)</f>
        <v>0</v>
      </c>
      <c r="BH170" s="146">
        <f>IF(N170="sníž. přenesená",J170,0)</f>
        <v>0</v>
      </c>
      <c r="BI170" s="146">
        <f>IF(N170="nulová",J170,0)</f>
        <v>0</v>
      </c>
      <c r="BJ170" s="17" t="s">
        <v>8</v>
      </c>
      <c r="BK170" s="146">
        <f>ROUND(I170*H170,0)</f>
        <v>0</v>
      </c>
      <c r="BL170" s="17" t="s">
        <v>252</v>
      </c>
      <c r="BM170" s="145" t="s">
        <v>936</v>
      </c>
    </row>
    <row r="171" spans="2:65" s="12" customFormat="1">
      <c r="B171" s="147"/>
      <c r="D171" s="148" t="s">
        <v>180</v>
      </c>
      <c r="E171" s="149" t="s">
        <v>1</v>
      </c>
      <c r="F171" s="150" t="s">
        <v>128</v>
      </c>
      <c r="H171" s="151">
        <v>35.21</v>
      </c>
      <c r="I171" s="152"/>
      <c r="L171" s="147"/>
      <c r="M171" s="153"/>
      <c r="T171" s="154"/>
      <c r="AT171" s="149" t="s">
        <v>180</v>
      </c>
      <c r="AU171" s="149" t="s">
        <v>85</v>
      </c>
      <c r="AV171" s="12" t="s">
        <v>85</v>
      </c>
      <c r="AW171" s="12" t="s">
        <v>33</v>
      </c>
      <c r="AX171" s="12" t="s">
        <v>8</v>
      </c>
      <c r="AY171" s="149" t="s">
        <v>172</v>
      </c>
    </row>
    <row r="172" spans="2:65" s="1" customFormat="1" ht="33" customHeight="1">
      <c r="B172" s="133"/>
      <c r="C172" s="134" t="s">
        <v>293</v>
      </c>
      <c r="D172" s="134" t="s">
        <v>174</v>
      </c>
      <c r="E172" s="135" t="s">
        <v>527</v>
      </c>
      <c r="F172" s="136" t="s">
        <v>528</v>
      </c>
      <c r="G172" s="137" t="s">
        <v>177</v>
      </c>
      <c r="H172" s="138">
        <v>35.21</v>
      </c>
      <c r="I172" s="139"/>
      <c r="J172" s="140">
        <f>ROUND(I172*H172,0)</f>
        <v>0</v>
      </c>
      <c r="K172" s="136" t="s">
        <v>178</v>
      </c>
      <c r="L172" s="32"/>
      <c r="M172" s="141" t="s">
        <v>1</v>
      </c>
      <c r="N172" s="142" t="s">
        <v>42</v>
      </c>
      <c r="P172" s="143">
        <f>O172*H172</f>
        <v>0</v>
      </c>
      <c r="Q172" s="143">
        <v>4.4999999999999997E-3</v>
      </c>
      <c r="R172" s="143">
        <f>Q172*H172</f>
        <v>0.158445</v>
      </c>
      <c r="S172" s="143">
        <v>0</v>
      </c>
      <c r="T172" s="144">
        <f>S172*H172</f>
        <v>0</v>
      </c>
      <c r="AR172" s="145" t="s">
        <v>252</v>
      </c>
      <c r="AT172" s="145" t="s">
        <v>174</v>
      </c>
      <c r="AU172" s="145" t="s">
        <v>85</v>
      </c>
      <c r="AY172" s="17" t="s">
        <v>172</v>
      </c>
      <c r="BE172" s="146">
        <f>IF(N172="základní",J172,0)</f>
        <v>0</v>
      </c>
      <c r="BF172" s="146">
        <f>IF(N172="snížená",J172,0)</f>
        <v>0</v>
      </c>
      <c r="BG172" s="146">
        <f>IF(N172="zákl. přenesená",J172,0)</f>
        <v>0</v>
      </c>
      <c r="BH172" s="146">
        <f>IF(N172="sníž. přenesená",J172,0)</f>
        <v>0</v>
      </c>
      <c r="BI172" s="146">
        <f>IF(N172="nulová",J172,0)</f>
        <v>0</v>
      </c>
      <c r="BJ172" s="17" t="s">
        <v>8</v>
      </c>
      <c r="BK172" s="146">
        <f>ROUND(I172*H172,0)</f>
        <v>0</v>
      </c>
      <c r="BL172" s="17" t="s">
        <v>252</v>
      </c>
      <c r="BM172" s="145" t="s">
        <v>937</v>
      </c>
    </row>
    <row r="173" spans="2:65" s="12" customFormat="1">
      <c r="B173" s="147"/>
      <c r="D173" s="148" t="s">
        <v>180</v>
      </c>
      <c r="E173" s="149" t="s">
        <v>1</v>
      </c>
      <c r="F173" s="150" t="s">
        <v>128</v>
      </c>
      <c r="H173" s="151">
        <v>35.21</v>
      </c>
      <c r="I173" s="152"/>
      <c r="L173" s="147"/>
      <c r="M173" s="153"/>
      <c r="T173" s="154"/>
      <c r="AT173" s="149" t="s">
        <v>180</v>
      </c>
      <c r="AU173" s="149" t="s">
        <v>85</v>
      </c>
      <c r="AV173" s="12" t="s">
        <v>85</v>
      </c>
      <c r="AW173" s="12" t="s">
        <v>33</v>
      </c>
      <c r="AX173" s="12" t="s">
        <v>8</v>
      </c>
      <c r="AY173" s="149" t="s">
        <v>172</v>
      </c>
    </row>
    <row r="174" spans="2:65" s="1" customFormat="1" ht="24.2" customHeight="1">
      <c r="B174" s="133"/>
      <c r="C174" s="134" t="s">
        <v>303</v>
      </c>
      <c r="D174" s="134" t="s">
        <v>174</v>
      </c>
      <c r="E174" s="135" t="s">
        <v>531</v>
      </c>
      <c r="F174" s="136" t="s">
        <v>532</v>
      </c>
      <c r="G174" s="137" t="s">
        <v>177</v>
      </c>
      <c r="H174" s="138">
        <v>35.21</v>
      </c>
      <c r="I174" s="139"/>
      <c r="J174" s="140">
        <f>ROUND(I174*H174,0)</f>
        <v>0</v>
      </c>
      <c r="K174" s="136" t="s">
        <v>178</v>
      </c>
      <c r="L174" s="32"/>
      <c r="M174" s="141" t="s">
        <v>1</v>
      </c>
      <c r="N174" s="142" t="s">
        <v>42</v>
      </c>
      <c r="P174" s="143">
        <f>O174*H174</f>
        <v>0</v>
      </c>
      <c r="Q174" s="143">
        <v>0</v>
      </c>
      <c r="R174" s="143">
        <f>Q174*H174</f>
        <v>0</v>
      </c>
      <c r="S174" s="143">
        <v>2.5000000000000001E-3</v>
      </c>
      <c r="T174" s="144">
        <f>S174*H174</f>
        <v>8.8025000000000006E-2</v>
      </c>
      <c r="AR174" s="145" t="s">
        <v>252</v>
      </c>
      <c r="AT174" s="145" t="s">
        <v>174</v>
      </c>
      <c r="AU174" s="145" t="s">
        <v>85</v>
      </c>
      <c r="AY174" s="17" t="s">
        <v>172</v>
      </c>
      <c r="BE174" s="146">
        <f>IF(N174="základní",J174,0)</f>
        <v>0</v>
      </c>
      <c r="BF174" s="146">
        <f>IF(N174="snížená",J174,0)</f>
        <v>0</v>
      </c>
      <c r="BG174" s="146">
        <f>IF(N174="zákl. přenesená",J174,0)</f>
        <v>0</v>
      </c>
      <c r="BH174" s="146">
        <f>IF(N174="sníž. přenesená",J174,0)</f>
        <v>0</v>
      </c>
      <c r="BI174" s="146">
        <f>IF(N174="nulová",J174,0)</f>
        <v>0</v>
      </c>
      <c r="BJ174" s="17" t="s">
        <v>8</v>
      </c>
      <c r="BK174" s="146">
        <f>ROUND(I174*H174,0)</f>
        <v>0</v>
      </c>
      <c r="BL174" s="17" t="s">
        <v>252</v>
      </c>
      <c r="BM174" s="145" t="s">
        <v>938</v>
      </c>
    </row>
    <row r="175" spans="2:65" s="12" customFormat="1">
      <c r="B175" s="147"/>
      <c r="D175" s="148" t="s">
        <v>180</v>
      </c>
      <c r="E175" s="149" t="s">
        <v>1</v>
      </c>
      <c r="F175" s="150" t="s">
        <v>939</v>
      </c>
      <c r="H175" s="151">
        <v>35.21</v>
      </c>
      <c r="I175" s="152"/>
      <c r="L175" s="147"/>
      <c r="M175" s="153"/>
      <c r="T175" s="154"/>
      <c r="AT175" s="149" t="s">
        <v>180</v>
      </c>
      <c r="AU175" s="149" t="s">
        <v>85</v>
      </c>
      <c r="AV175" s="12" t="s">
        <v>85</v>
      </c>
      <c r="AW175" s="12" t="s">
        <v>33</v>
      </c>
      <c r="AX175" s="12" t="s">
        <v>8</v>
      </c>
      <c r="AY175" s="149" t="s">
        <v>172</v>
      </c>
    </row>
    <row r="176" spans="2:65" s="1" customFormat="1" ht="16.5" customHeight="1">
      <c r="B176" s="133"/>
      <c r="C176" s="134" t="s">
        <v>308</v>
      </c>
      <c r="D176" s="134" t="s">
        <v>174</v>
      </c>
      <c r="E176" s="135" t="s">
        <v>536</v>
      </c>
      <c r="F176" s="136" t="s">
        <v>537</v>
      </c>
      <c r="G176" s="137" t="s">
        <v>177</v>
      </c>
      <c r="H176" s="138">
        <v>35.21</v>
      </c>
      <c r="I176" s="139"/>
      <c r="J176" s="140">
        <f>ROUND(I176*H176,0)</f>
        <v>0</v>
      </c>
      <c r="K176" s="136" t="s">
        <v>178</v>
      </c>
      <c r="L176" s="32"/>
      <c r="M176" s="141" t="s">
        <v>1</v>
      </c>
      <c r="N176" s="142" t="s">
        <v>42</v>
      </c>
      <c r="P176" s="143">
        <f>O176*H176</f>
        <v>0</v>
      </c>
      <c r="Q176" s="143">
        <v>2.9999999999999997E-4</v>
      </c>
      <c r="R176" s="143">
        <f>Q176*H176</f>
        <v>1.0562999999999999E-2</v>
      </c>
      <c r="S176" s="143">
        <v>0</v>
      </c>
      <c r="T176" s="144">
        <f>S176*H176</f>
        <v>0</v>
      </c>
      <c r="AR176" s="145" t="s">
        <v>252</v>
      </c>
      <c r="AT176" s="145" t="s">
        <v>174</v>
      </c>
      <c r="AU176" s="145" t="s">
        <v>85</v>
      </c>
      <c r="AY176" s="17" t="s">
        <v>172</v>
      </c>
      <c r="BE176" s="146">
        <f>IF(N176="základní",J176,0)</f>
        <v>0</v>
      </c>
      <c r="BF176" s="146">
        <f>IF(N176="snížená",J176,0)</f>
        <v>0</v>
      </c>
      <c r="BG176" s="146">
        <f>IF(N176="zákl. přenesená",J176,0)</f>
        <v>0</v>
      </c>
      <c r="BH176" s="146">
        <f>IF(N176="sníž. přenesená",J176,0)</f>
        <v>0</v>
      </c>
      <c r="BI176" s="146">
        <f>IF(N176="nulová",J176,0)</f>
        <v>0</v>
      </c>
      <c r="BJ176" s="17" t="s">
        <v>8</v>
      </c>
      <c r="BK176" s="146">
        <f>ROUND(I176*H176,0)</f>
        <v>0</v>
      </c>
      <c r="BL176" s="17" t="s">
        <v>252</v>
      </c>
      <c r="BM176" s="145" t="s">
        <v>940</v>
      </c>
    </row>
    <row r="177" spans="2:65" s="12" customFormat="1">
      <c r="B177" s="147"/>
      <c r="D177" s="148" t="s">
        <v>180</v>
      </c>
      <c r="E177" s="149" t="s">
        <v>1</v>
      </c>
      <c r="F177" s="150" t="s">
        <v>894</v>
      </c>
      <c r="H177" s="151">
        <v>35.21</v>
      </c>
      <c r="I177" s="152"/>
      <c r="L177" s="147"/>
      <c r="M177" s="153"/>
      <c r="T177" s="154"/>
      <c r="AT177" s="149" t="s">
        <v>180</v>
      </c>
      <c r="AU177" s="149" t="s">
        <v>85</v>
      </c>
      <c r="AV177" s="12" t="s">
        <v>85</v>
      </c>
      <c r="AW177" s="12" t="s">
        <v>33</v>
      </c>
      <c r="AX177" s="12" t="s">
        <v>77</v>
      </c>
      <c r="AY177" s="149" t="s">
        <v>172</v>
      </c>
    </row>
    <row r="178" spans="2:65" s="13" customFormat="1">
      <c r="B178" s="155"/>
      <c r="D178" s="148" t="s">
        <v>180</v>
      </c>
      <c r="E178" s="156" t="s">
        <v>128</v>
      </c>
      <c r="F178" s="157" t="s">
        <v>188</v>
      </c>
      <c r="H178" s="158">
        <v>35.21</v>
      </c>
      <c r="I178" s="159"/>
      <c r="L178" s="155"/>
      <c r="M178" s="160"/>
      <c r="T178" s="161"/>
      <c r="AT178" s="156" t="s">
        <v>180</v>
      </c>
      <c r="AU178" s="156" t="s">
        <v>85</v>
      </c>
      <c r="AV178" s="13" t="s">
        <v>88</v>
      </c>
      <c r="AW178" s="13" t="s">
        <v>33</v>
      </c>
      <c r="AX178" s="13" t="s">
        <v>8</v>
      </c>
      <c r="AY178" s="156" t="s">
        <v>172</v>
      </c>
    </row>
    <row r="179" spans="2:65" s="1" customFormat="1" ht="37.9" customHeight="1">
      <c r="B179" s="133"/>
      <c r="C179" s="162" t="s">
        <v>312</v>
      </c>
      <c r="D179" s="162" t="s">
        <v>231</v>
      </c>
      <c r="E179" s="163" t="s">
        <v>541</v>
      </c>
      <c r="F179" s="164" t="s">
        <v>542</v>
      </c>
      <c r="G179" s="165" t="s">
        <v>177</v>
      </c>
      <c r="H179" s="166">
        <v>38.731000000000002</v>
      </c>
      <c r="I179" s="167"/>
      <c r="J179" s="168">
        <f>ROUND(I179*H179,0)</f>
        <v>0</v>
      </c>
      <c r="K179" s="164" t="s">
        <v>178</v>
      </c>
      <c r="L179" s="169"/>
      <c r="M179" s="170" t="s">
        <v>1</v>
      </c>
      <c r="N179" s="171" t="s">
        <v>42</v>
      </c>
      <c r="P179" s="143">
        <f>O179*H179</f>
        <v>0</v>
      </c>
      <c r="Q179" s="143">
        <v>2.5999999999999999E-3</v>
      </c>
      <c r="R179" s="143">
        <f>Q179*H179</f>
        <v>0.1007006</v>
      </c>
      <c r="S179" s="143">
        <v>0</v>
      </c>
      <c r="T179" s="144">
        <f>S179*H179</f>
        <v>0</v>
      </c>
      <c r="AR179" s="145" t="s">
        <v>343</v>
      </c>
      <c r="AT179" s="145" t="s">
        <v>231</v>
      </c>
      <c r="AU179" s="145" t="s">
        <v>85</v>
      </c>
      <c r="AY179" s="17" t="s">
        <v>172</v>
      </c>
      <c r="BE179" s="146">
        <f>IF(N179="základní",J179,0)</f>
        <v>0</v>
      </c>
      <c r="BF179" s="146">
        <f>IF(N179="snížená",J179,0)</f>
        <v>0</v>
      </c>
      <c r="BG179" s="146">
        <f>IF(N179="zákl. přenesená",J179,0)</f>
        <v>0</v>
      </c>
      <c r="BH179" s="146">
        <f>IF(N179="sníž. přenesená",J179,0)</f>
        <v>0</v>
      </c>
      <c r="BI179" s="146">
        <f>IF(N179="nulová",J179,0)</f>
        <v>0</v>
      </c>
      <c r="BJ179" s="17" t="s">
        <v>8</v>
      </c>
      <c r="BK179" s="146">
        <f>ROUND(I179*H179,0)</f>
        <v>0</v>
      </c>
      <c r="BL179" s="17" t="s">
        <v>252</v>
      </c>
      <c r="BM179" s="145" t="s">
        <v>941</v>
      </c>
    </row>
    <row r="180" spans="2:65" s="12" customFormat="1">
      <c r="B180" s="147"/>
      <c r="D180" s="148" t="s">
        <v>180</v>
      </c>
      <c r="E180" s="149" t="s">
        <v>1</v>
      </c>
      <c r="F180" s="150" t="s">
        <v>544</v>
      </c>
      <c r="H180" s="151">
        <v>38.731000000000002</v>
      </c>
      <c r="I180" s="152"/>
      <c r="L180" s="147"/>
      <c r="M180" s="153"/>
      <c r="T180" s="154"/>
      <c r="AT180" s="149" t="s">
        <v>180</v>
      </c>
      <c r="AU180" s="149" t="s">
        <v>85</v>
      </c>
      <c r="AV180" s="12" t="s">
        <v>85</v>
      </c>
      <c r="AW180" s="12" t="s">
        <v>33</v>
      </c>
      <c r="AX180" s="12" t="s">
        <v>8</v>
      </c>
      <c r="AY180" s="149" t="s">
        <v>172</v>
      </c>
    </row>
    <row r="181" spans="2:65" s="1" customFormat="1" ht="24.2" customHeight="1">
      <c r="B181" s="133"/>
      <c r="C181" s="134" t="s">
        <v>317</v>
      </c>
      <c r="D181" s="134" t="s">
        <v>174</v>
      </c>
      <c r="E181" s="135" t="s">
        <v>546</v>
      </c>
      <c r="F181" s="136" t="s">
        <v>547</v>
      </c>
      <c r="G181" s="137" t="s">
        <v>202</v>
      </c>
      <c r="H181" s="138">
        <v>35.21</v>
      </c>
      <c r="I181" s="139"/>
      <c r="J181" s="140">
        <f>ROUND(I181*H181,0)</f>
        <v>0</v>
      </c>
      <c r="K181" s="136" t="s">
        <v>178</v>
      </c>
      <c r="L181" s="32"/>
      <c r="M181" s="141" t="s">
        <v>1</v>
      </c>
      <c r="N181" s="142" t="s">
        <v>42</v>
      </c>
      <c r="P181" s="143">
        <f>O181*H181</f>
        <v>0</v>
      </c>
      <c r="Q181" s="143">
        <v>2.464E-6</v>
      </c>
      <c r="R181" s="143">
        <f>Q181*H181</f>
        <v>8.675744E-5</v>
      </c>
      <c r="S181" s="143">
        <v>0</v>
      </c>
      <c r="T181" s="144">
        <f>S181*H181</f>
        <v>0</v>
      </c>
      <c r="AR181" s="145" t="s">
        <v>252</v>
      </c>
      <c r="AT181" s="145" t="s">
        <v>174</v>
      </c>
      <c r="AU181" s="145" t="s">
        <v>85</v>
      </c>
      <c r="AY181" s="17" t="s">
        <v>172</v>
      </c>
      <c r="BE181" s="146">
        <f>IF(N181="základní",J181,0)</f>
        <v>0</v>
      </c>
      <c r="BF181" s="146">
        <f>IF(N181="snížená",J181,0)</f>
        <v>0</v>
      </c>
      <c r="BG181" s="146">
        <f>IF(N181="zákl. přenesená",J181,0)</f>
        <v>0</v>
      </c>
      <c r="BH181" s="146">
        <f>IF(N181="sníž. přenesená",J181,0)</f>
        <v>0</v>
      </c>
      <c r="BI181" s="146">
        <f>IF(N181="nulová",J181,0)</f>
        <v>0</v>
      </c>
      <c r="BJ181" s="17" t="s">
        <v>8</v>
      </c>
      <c r="BK181" s="146">
        <f>ROUND(I181*H181,0)</f>
        <v>0</v>
      </c>
      <c r="BL181" s="17" t="s">
        <v>252</v>
      </c>
      <c r="BM181" s="145" t="s">
        <v>942</v>
      </c>
    </row>
    <row r="182" spans="2:65" s="12" customFormat="1">
      <c r="B182" s="147"/>
      <c r="D182" s="148" t="s">
        <v>180</v>
      </c>
      <c r="E182" s="149" t="s">
        <v>1</v>
      </c>
      <c r="F182" s="150" t="s">
        <v>128</v>
      </c>
      <c r="H182" s="151">
        <v>35.21</v>
      </c>
      <c r="I182" s="152"/>
      <c r="L182" s="147"/>
      <c r="M182" s="153"/>
      <c r="T182" s="154"/>
      <c r="AT182" s="149" t="s">
        <v>180</v>
      </c>
      <c r="AU182" s="149" t="s">
        <v>85</v>
      </c>
      <c r="AV182" s="12" t="s">
        <v>85</v>
      </c>
      <c r="AW182" s="12" t="s">
        <v>33</v>
      </c>
      <c r="AX182" s="12" t="s">
        <v>8</v>
      </c>
      <c r="AY182" s="149" t="s">
        <v>172</v>
      </c>
    </row>
    <row r="183" spans="2:65" s="1" customFormat="1" ht="24.2" customHeight="1">
      <c r="B183" s="133"/>
      <c r="C183" s="134" t="s">
        <v>323</v>
      </c>
      <c r="D183" s="134" t="s">
        <v>174</v>
      </c>
      <c r="E183" s="135" t="s">
        <v>550</v>
      </c>
      <c r="F183" s="136" t="s">
        <v>551</v>
      </c>
      <c r="G183" s="137" t="s">
        <v>202</v>
      </c>
      <c r="H183" s="138">
        <v>24.98</v>
      </c>
      <c r="I183" s="139"/>
      <c r="J183" s="140">
        <f>ROUND(I183*H183,0)</f>
        <v>0</v>
      </c>
      <c r="K183" s="136" t="s">
        <v>178</v>
      </c>
      <c r="L183" s="32"/>
      <c r="M183" s="141" t="s">
        <v>1</v>
      </c>
      <c r="N183" s="142" t="s">
        <v>42</v>
      </c>
      <c r="P183" s="143">
        <f>O183*H183</f>
        <v>0</v>
      </c>
      <c r="Q183" s="143">
        <v>5.3999999999999998E-5</v>
      </c>
      <c r="R183" s="143">
        <f>Q183*H183</f>
        <v>1.34892E-3</v>
      </c>
      <c r="S183" s="143">
        <v>0</v>
      </c>
      <c r="T183" s="144">
        <f>S183*H183</f>
        <v>0</v>
      </c>
      <c r="AR183" s="145" t="s">
        <v>252</v>
      </c>
      <c r="AT183" s="145" t="s">
        <v>174</v>
      </c>
      <c r="AU183" s="145" t="s">
        <v>85</v>
      </c>
      <c r="AY183" s="17" t="s">
        <v>172</v>
      </c>
      <c r="BE183" s="146">
        <f>IF(N183="základní",J183,0)</f>
        <v>0</v>
      </c>
      <c r="BF183" s="146">
        <f>IF(N183="snížená",J183,0)</f>
        <v>0</v>
      </c>
      <c r="BG183" s="146">
        <f>IF(N183="zákl. přenesená",J183,0)</f>
        <v>0</v>
      </c>
      <c r="BH183" s="146">
        <f>IF(N183="sníž. přenesená",J183,0)</f>
        <v>0</v>
      </c>
      <c r="BI183" s="146">
        <f>IF(N183="nulová",J183,0)</f>
        <v>0</v>
      </c>
      <c r="BJ183" s="17" t="s">
        <v>8</v>
      </c>
      <c r="BK183" s="146">
        <f>ROUND(I183*H183,0)</f>
        <v>0</v>
      </c>
      <c r="BL183" s="17" t="s">
        <v>252</v>
      </c>
      <c r="BM183" s="145" t="s">
        <v>943</v>
      </c>
    </row>
    <row r="184" spans="2:65" s="12" customFormat="1">
      <c r="B184" s="147"/>
      <c r="D184" s="148" t="s">
        <v>180</v>
      </c>
      <c r="E184" s="149" t="s">
        <v>1</v>
      </c>
      <c r="F184" s="150" t="s">
        <v>944</v>
      </c>
      <c r="H184" s="151">
        <v>24.98</v>
      </c>
      <c r="I184" s="152"/>
      <c r="L184" s="147"/>
      <c r="M184" s="153"/>
      <c r="T184" s="154"/>
      <c r="AT184" s="149" t="s">
        <v>180</v>
      </c>
      <c r="AU184" s="149" t="s">
        <v>85</v>
      </c>
      <c r="AV184" s="12" t="s">
        <v>85</v>
      </c>
      <c r="AW184" s="12" t="s">
        <v>33</v>
      </c>
      <c r="AX184" s="12" t="s">
        <v>77</v>
      </c>
      <c r="AY184" s="149" t="s">
        <v>172</v>
      </c>
    </row>
    <row r="185" spans="2:65" s="13" customFormat="1">
      <c r="B185" s="155"/>
      <c r="D185" s="148" t="s">
        <v>180</v>
      </c>
      <c r="E185" s="156" t="s">
        <v>132</v>
      </c>
      <c r="F185" s="157" t="s">
        <v>188</v>
      </c>
      <c r="H185" s="158">
        <v>24.98</v>
      </c>
      <c r="I185" s="159"/>
      <c r="L185" s="155"/>
      <c r="M185" s="160"/>
      <c r="T185" s="161"/>
      <c r="AT185" s="156" t="s">
        <v>180</v>
      </c>
      <c r="AU185" s="156" t="s">
        <v>85</v>
      </c>
      <c r="AV185" s="13" t="s">
        <v>88</v>
      </c>
      <c r="AW185" s="13" t="s">
        <v>33</v>
      </c>
      <c r="AX185" s="13" t="s">
        <v>8</v>
      </c>
      <c r="AY185" s="156" t="s">
        <v>172</v>
      </c>
    </row>
    <row r="186" spans="2:65" s="1" customFormat="1" ht="37.9" customHeight="1">
      <c r="B186" s="133"/>
      <c r="C186" s="162" t="s">
        <v>331</v>
      </c>
      <c r="D186" s="162" t="s">
        <v>231</v>
      </c>
      <c r="E186" s="163" t="s">
        <v>541</v>
      </c>
      <c r="F186" s="164" t="s">
        <v>542</v>
      </c>
      <c r="G186" s="165" t="s">
        <v>177</v>
      </c>
      <c r="H186" s="166">
        <v>2.7480000000000002</v>
      </c>
      <c r="I186" s="167"/>
      <c r="J186" s="168">
        <f>ROUND(I186*H186,0)</f>
        <v>0</v>
      </c>
      <c r="K186" s="164" t="s">
        <v>178</v>
      </c>
      <c r="L186" s="169"/>
      <c r="M186" s="170" t="s">
        <v>1</v>
      </c>
      <c r="N186" s="171" t="s">
        <v>42</v>
      </c>
      <c r="P186" s="143">
        <f>O186*H186</f>
        <v>0</v>
      </c>
      <c r="Q186" s="143">
        <v>2.5999999999999999E-3</v>
      </c>
      <c r="R186" s="143">
        <f>Q186*H186</f>
        <v>7.1448000000000006E-3</v>
      </c>
      <c r="S186" s="143">
        <v>0</v>
      </c>
      <c r="T186" s="144">
        <f>S186*H186</f>
        <v>0</v>
      </c>
      <c r="AR186" s="145" t="s">
        <v>343</v>
      </c>
      <c r="AT186" s="145" t="s">
        <v>231</v>
      </c>
      <c r="AU186" s="145" t="s">
        <v>85</v>
      </c>
      <c r="AY186" s="17" t="s">
        <v>172</v>
      </c>
      <c r="BE186" s="146">
        <f>IF(N186="základní",J186,0)</f>
        <v>0</v>
      </c>
      <c r="BF186" s="146">
        <f>IF(N186="snížená",J186,0)</f>
        <v>0</v>
      </c>
      <c r="BG186" s="146">
        <f>IF(N186="zákl. přenesená",J186,0)</f>
        <v>0</v>
      </c>
      <c r="BH186" s="146">
        <f>IF(N186="sníž. přenesená",J186,0)</f>
        <v>0</v>
      </c>
      <c r="BI186" s="146">
        <f>IF(N186="nulová",J186,0)</f>
        <v>0</v>
      </c>
      <c r="BJ186" s="17" t="s">
        <v>8</v>
      </c>
      <c r="BK186" s="146">
        <f>ROUND(I186*H186,0)</f>
        <v>0</v>
      </c>
      <c r="BL186" s="17" t="s">
        <v>252</v>
      </c>
      <c r="BM186" s="145" t="s">
        <v>945</v>
      </c>
    </row>
    <row r="187" spans="2:65" s="12" customFormat="1">
      <c r="B187" s="147"/>
      <c r="D187" s="148" t="s">
        <v>180</v>
      </c>
      <c r="E187" s="149" t="s">
        <v>1</v>
      </c>
      <c r="F187" s="150" t="s">
        <v>558</v>
      </c>
      <c r="H187" s="151">
        <v>2.7480000000000002</v>
      </c>
      <c r="I187" s="152"/>
      <c r="L187" s="147"/>
      <c r="M187" s="153"/>
      <c r="T187" s="154"/>
      <c r="AT187" s="149" t="s">
        <v>180</v>
      </c>
      <c r="AU187" s="149" t="s">
        <v>85</v>
      </c>
      <c r="AV187" s="12" t="s">
        <v>85</v>
      </c>
      <c r="AW187" s="12" t="s">
        <v>33</v>
      </c>
      <c r="AX187" s="12" t="s">
        <v>8</v>
      </c>
      <c r="AY187" s="149" t="s">
        <v>172</v>
      </c>
    </row>
    <row r="188" spans="2:65" s="1" customFormat="1" ht="24.2" customHeight="1">
      <c r="B188" s="133"/>
      <c r="C188" s="134" t="s">
        <v>339</v>
      </c>
      <c r="D188" s="134" t="s">
        <v>174</v>
      </c>
      <c r="E188" s="135" t="s">
        <v>560</v>
      </c>
      <c r="F188" s="136" t="s">
        <v>561</v>
      </c>
      <c r="G188" s="137" t="s">
        <v>306</v>
      </c>
      <c r="H188" s="138">
        <v>0.27900000000000003</v>
      </c>
      <c r="I188" s="139"/>
      <c r="J188" s="140">
        <f>ROUND(I188*H188,0)</f>
        <v>0</v>
      </c>
      <c r="K188" s="136" t="s">
        <v>178</v>
      </c>
      <c r="L188" s="32"/>
      <c r="M188" s="141" t="s">
        <v>1</v>
      </c>
      <c r="N188" s="142" t="s">
        <v>42</v>
      </c>
      <c r="P188" s="143">
        <f>O188*H188</f>
        <v>0</v>
      </c>
      <c r="Q188" s="143">
        <v>0</v>
      </c>
      <c r="R188" s="143">
        <f>Q188*H188</f>
        <v>0</v>
      </c>
      <c r="S188" s="143">
        <v>0</v>
      </c>
      <c r="T188" s="144">
        <f>S188*H188</f>
        <v>0</v>
      </c>
      <c r="AR188" s="145" t="s">
        <v>252</v>
      </c>
      <c r="AT188" s="145" t="s">
        <v>174</v>
      </c>
      <c r="AU188" s="145" t="s">
        <v>85</v>
      </c>
      <c r="AY188" s="17" t="s">
        <v>172</v>
      </c>
      <c r="BE188" s="146">
        <f>IF(N188="základní",J188,0)</f>
        <v>0</v>
      </c>
      <c r="BF188" s="146">
        <f>IF(N188="snížená",J188,0)</f>
        <v>0</v>
      </c>
      <c r="BG188" s="146">
        <f>IF(N188="zákl. přenesená",J188,0)</f>
        <v>0</v>
      </c>
      <c r="BH188" s="146">
        <f>IF(N188="sníž. přenesená",J188,0)</f>
        <v>0</v>
      </c>
      <c r="BI188" s="146">
        <f>IF(N188="nulová",J188,0)</f>
        <v>0</v>
      </c>
      <c r="BJ188" s="17" t="s">
        <v>8</v>
      </c>
      <c r="BK188" s="146">
        <f>ROUND(I188*H188,0)</f>
        <v>0</v>
      </c>
      <c r="BL188" s="17" t="s">
        <v>252</v>
      </c>
      <c r="BM188" s="145" t="s">
        <v>946</v>
      </c>
    </row>
    <row r="189" spans="2:65" s="11" customFormat="1" ht="22.9" customHeight="1">
      <c r="B189" s="121"/>
      <c r="D189" s="122" t="s">
        <v>76</v>
      </c>
      <c r="E189" s="131" t="s">
        <v>856</v>
      </c>
      <c r="F189" s="131" t="s">
        <v>947</v>
      </c>
      <c r="I189" s="124"/>
      <c r="J189" s="132">
        <f>BK189</f>
        <v>0</v>
      </c>
      <c r="L189" s="121"/>
      <c r="M189" s="126"/>
      <c r="P189" s="127">
        <f>SUM(P190:P201)</f>
        <v>0</v>
      </c>
      <c r="R189" s="127">
        <f>SUM(R190:R201)</f>
        <v>9.5318324999999989E-4</v>
      </c>
      <c r="T189" s="128">
        <f>SUM(T190:T201)</f>
        <v>0</v>
      </c>
      <c r="AR189" s="122" t="s">
        <v>85</v>
      </c>
      <c r="AT189" s="129" t="s">
        <v>76</v>
      </c>
      <c r="AU189" s="129" t="s">
        <v>8</v>
      </c>
      <c r="AY189" s="122" t="s">
        <v>172</v>
      </c>
      <c r="BK189" s="130">
        <f>SUM(BK190:BK201)</f>
        <v>0</v>
      </c>
    </row>
    <row r="190" spans="2:65" s="1" customFormat="1" ht="24.2" customHeight="1">
      <c r="B190" s="133"/>
      <c r="C190" s="134" t="s">
        <v>343</v>
      </c>
      <c r="D190" s="134" t="s">
        <v>174</v>
      </c>
      <c r="E190" s="135" t="s">
        <v>948</v>
      </c>
      <c r="F190" s="136" t="s">
        <v>949</v>
      </c>
      <c r="G190" s="137" t="s">
        <v>177</v>
      </c>
      <c r="H190" s="138">
        <v>2.4449999999999998</v>
      </c>
      <c r="I190" s="139"/>
      <c r="J190" s="140">
        <f>ROUND(I190*H190,0)</f>
        <v>0</v>
      </c>
      <c r="K190" s="136" t="s">
        <v>178</v>
      </c>
      <c r="L190" s="32"/>
      <c r="M190" s="141" t="s">
        <v>1</v>
      </c>
      <c r="N190" s="142" t="s">
        <v>42</v>
      </c>
      <c r="P190" s="143">
        <f>O190*H190</f>
        <v>0</v>
      </c>
      <c r="Q190" s="143">
        <v>1.4375E-4</v>
      </c>
      <c r="R190" s="143">
        <f>Q190*H190</f>
        <v>3.5146874999999995E-4</v>
      </c>
      <c r="S190" s="143">
        <v>0</v>
      </c>
      <c r="T190" s="144">
        <f>S190*H190</f>
        <v>0</v>
      </c>
      <c r="AR190" s="145" t="s">
        <v>252</v>
      </c>
      <c r="AT190" s="145" t="s">
        <v>174</v>
      </c>
      <c r="AU190" s="145" t="s">
        <v>85</v>
      </c>
      <c r="AY190" s="17" t="s">
        <v>172</v>
      </c>
      <c r="BE190" s="146">
        <f>IF(N190="základní",J190,0)</f>
        <v>0</v>
      </c>
      <c r="BF190" s="146">
        <f>IF(N190="snížená",J190,0)</f>
        <v>0</v>
      </c>
      <c r="BG190" s="146">
        <f>IF(N190="zákl. přenesená",J190,0)</f>
        <v>0</v>
      </c>
      <c r="BH190" s="146">
        <f>IF(N190="sníž. přenesená",J190,0)</f>
        <v>0</v>
      </c>
      <c r="BI190" s="146">
        <f>IF(N190="nulová",J190,0)</f>
        <v>0</v>
      </c>
      <c r="BJ190" s="17" t="s">
        <v>8</v>
      </c>
      <c r="BK190" s="146">
        <f>ROUND(I190*H190,0)</f>
        <v>0</v>
      </c>
      <c r="BL190" s="17" t="s">
        <v>252</v>
      </c>
      <c r="BM190" s="145" t="s">
        <v>950</v>
      </c>
    </row>
    <row r="191" spans="2:65" s="12" customFormat="1">
      <c r="B191" s="147"/>
      <c r="D191" s="148" t="s">
        <v>180</v>
      </c>
      <c r="E191" s="149" t="s">
        <v>1</v>
      </c>
      <c r="F191" s="150" t="s">
        <v>951</v>
      </c>
      <c r="H191" s="151">
        <v>1.1850000000000001</v>
      </c>
      <c r="I191" s="152"/>
      <c r="L191" s="147"/>
      <c r="M191" s="153"/>
      <c r="T191" s="154"/>
      <c r="AT191" s="149" t="s">
        <v>180</v>
      </c>
      <c r="AU191" s="149" t="s">
        <v>85</v>
      </c>
      <c r="AV191" s="12" t="s">
        <v>85</v>
      </c>
      <c r="AW191" s="12" t="s">
        <v>33</v>
      </c>
      <c r="AX191" s="12" t="s">
        <v>77</v>
      </c>
      <c r="AY191" s="149" t="s">
        <v>172</v>
      </c>
    </row>
    <row r="192" spans="2:65" s="12" customFormat="1">
      <c r="B192" s="147"/>
      <c r="D192" s="148" t="s">
        <v>180</v>
      </c>
      <c r="E192" s="149" t="s">
        <v>1</v>
      </c>
      <c r="F192" s="150" t="s">
        <v>952</v>
      </c>
      <c r="H192" s="151">
        <v>1.26</v>
      </c>
      <c r="I192" s="152"/>
      <c r="L192" s="147"/>
      <c r="M192" s="153"/>
      <c r="T192" s="154"/>
      <c r="AT192" s="149" t="s">
        <v>180</v>
      </c>
      <c r="AU192" s="149" t="s">
        <v>85</v>
      </c>
      <c r="AV192" s="12" t="s">
        <v>85</v>
      </c>
      <c r="AW192" s="12" t="s">
        <v>33</v>
      </c>
      <c r="AX192" s="12" t="s">
        <v>77</v>
      </c>
      <c r="AY192" s="149" t="s">
        <v>172</v>
      </c>
    </row>
    <row r="193" spans="2:65" s="13" customFormat="1">
      <c r="B193" s="155"/>
      <c r="D193" s="148" t="s">
        <v>180</v>
      </c>
      <c r="E193" s="156" t="s">
        <v>1</v>
      </c>
      <c r="F193" s="157" t="s">
        <v>953</v>
      </c>
      <c r="H193" s="158">
        <v>2.4450000000000003</v>
      </c>
      <c r="I193" s="159"/>
      <c r="L193" s="155"/>
      <c r="M193" s="160"/>
      <c r="T193" s="161"/>
      <c r="AT193" s="156" t="s">
        <v>180</v>
      </c>
      <c r="AU193" s="156" t="s">
        <v>85</v>
      </c>
      <c r="AV193" s="13" t="s">
        <v>88</v>
      </c>
      <c r="AW193" s="13" t="s">
        <v>33</v>
      </c>
      <c r="AX193" s="13" t="s">
        <v>8</v>
      </c>
      <c r="AY193" s="156" t="s">
        <v>172</v>
      </c>
    </row>
    <row r="194" spans="2:65" s="1" customFormat="1" ht="24.2" customHeight="1">
      <c r="B194" s="133"/>
      <c r="C194" s="134" t="s">
        <v>347</v>
      </c>
      <c r="D194" s="134" t="s">
        <v>174</v>
      </c>
      <c r="E194" s="135" t="s">
        <v>954</v>
      </c>
      <c r="F194" s="136" t="s">
        <v>955</v>
      </c>
      <c r="G194" s="137" t="s">
        <v>177</v>
      </c>
      <c r="H194" s="138">
        <v>2.4449999999999998</v>
      </c>
      <c r="I194" s="139"/>
      <c r="J194" s="140">
        <f>ROUND(I194*H194,0)</f>
        <v>0</v>
      </c>
      <c r="K194" s="136" t="s">
        <v>178</v>
      </c>
      <c r="L194" s="32"/>
      <c r="M194" s="141" t="s">
        <v>1</v>
      </c>
      <c r="N194" s="142" t="s">
        <v>42</v>
      </c>
      <c r="P194" s="143">
        <f>O194*H194</f>
        <v>0</v>
      </c>
      <c r="Q194" s="143">
        <v>1.2305000000000001E-4</v>
      </c>
      <c r="R194" s="143">
        <f>Q194*H194</f>
        <v>3.0085725E-4</v>
      </c>
      <c r="S194" s="143">
        <v>0</v>
      </c>
      <c r="T194" s="144">
        <f>S194*H194</f>
        <v>0</v>
      </c>
      <c r="AR194" s="145" t="s">
        <v>252</v>
      </c>
      <c r="AT194" s="145" t="s">
        <v>174</v>
      </c>
      <c r="AU194" s="145" t="s">
        <v>85</v>
      </c>
      <c r="AY194" s="17" t="s">
        <v>172</v>
      </c>
      <c r="BE194" s="146">
        <f>IF(N194="základní",J194,0)</f>
        <v>0</v>
      </c>
      <c r="BF194" s="146">
        <f>IF(N194="snížená",J194,0)</f>
        <v>0</v>
      </c>
      <c r="BG194" s="146">
        <f>IF(N194="zákl. přenesená",J194,0)</f>
        <v>0</v>
      </c>
      <c r="BH194" s="146">
        <f>IF(N194="sníž. přenesená",J194,0)</f>
        <v>0</v>
      </c>
      <c r="BI194" s="146">
        <f>IF(N194="nulová",J194,0)</f>
        <v>0</v>
      </c>
      <c r="BJ194" s="17" t="s">
        <v>8</v>
      </c>
      <c r="BK194" s="146">
        <f>ROUND(I194*H194,0)</f>
        <v>0</v>
      </c>
      <c r="BL194" s="17" t="s">
        <v>252</v>
      </c>
      <c r="BM194" s="145" t="s">
        <v>956</v>
      </c>
    </row>
    <row r="195" spans="2:65" s="12" customFormat="1">
      <c r="B195" s="147"/>
      <c r="D195" s="148" t="s">
        <v>180</v>
      </c>
      <c r="E195" s="149" t="s">
        <v>1</v>
      </c>
      <c r="F195" s="150" t="s">
        <v>951</v>
      </c>
      <c r="H195" s="151">
        <v>1.1850000000000001</v>
      </c>
      <c r="I195" s="152"/>
      <c r="L195" s="147"/>
      <c r="M195" s="153"/>
      <c r="T195" s="154"/>
      <c r="AT195" s="149" t="s">
        <v>180</v>
      </c>
      <c r="AU195" s="149" t="s">
        <v>85</v>
      </c>
      <c r="AV195" s="12" t="s">
        <v>85</v>
      </c>
      <c r="AW195" s="12" t="s">
        <v>33</v>
      </c>
      <c r="AX195" s="12" t="s">
        <v>77</v>
      </c>
      <c r="AY195" s="149" t="s">
        <v>172</v>
      </c>
    </row>
    <row r="196" spans="2:65" s="12" customFormat="1">
      <c r="B196" s="147"/>
      <c r="D196" s="148" t="s">
        <v>180</v>
      </c>
      <c r="E196" s="149" t="s">
        <v>1</v>
      </c>
      <c r="F196" s="150" t="s">
        <v>952</v>
      </c>
      <c r="H196" s="151">
        <v>1.26</v>
      </c>
      <c r="I196" s="152"/>
      <c r="L196" s="147"/>
      <c r="M196" s="153"/>
      <c r="T196" s="154"/>
      <c r="AT196" s="149" t="s">
        <v>180</v>
      </c>
      <c r="AU196" s="149" t="s">
        <v>85</v>
      </c>
      <c r="AV196" s="12" t="s">
        <v>85</v>
      </c>
      <c r="AW196" s="12" t="s">
        <v>33</v>
      </c>
      <c r="AX196" s="12" t="s">
        <v>77</v>
      </c>
      <c r="AY196" s="149" t="s">
        <v>172</v>
      </c>
    </row>
    <row r="197" spans="2:65" s="13" customFormat="1">
      <c r="B197" s="155"/>
      <c r="D197" s="148" t="s">
        <v>180</v>
      </c>
      <c r="E197" s="156" t="s">
        <v>1</v>
      </c>
      <c r="F197" s="157" t="s">
        <v>953</v>
      </c>
      <c r="H197" s="158">
        <v>2.4450000000000003</v>
      </c>
      <c r="I197" s="159"/>
      <c r="L197" s="155"/>
      <c r="M197" s="160"/>
      <c r="T197" s="161"/>
      <c r="AT197" s="156" t="s">
        <v>180</v>
      </c>
      <c r="AU197" s="156" t="s">
        <v>85</v>
      </c>
      <c r="AV197" s="13" t="s">
        <v>88</v>
      </c>
      <c r="AW197" s="13" t="s">
        <v>33</v>
      </c>
      <c r="AX197" s="13" t="s">
        <v>8</v>
      </c>
      <c r="AY197" s="156" t="s">
        <v>172</v>
      </c>
    </row>
    <row r="198" spans="2:65" s="1" customFormat="1" ht="24.2" customHeight="1">
      <c r="B198" s="133"/>
      <c r="C198" s="134" t="s">
        <v>352</v>
      </c>
      <c r="D198" s="134" t="s">
        <v>174</v>
      </c>
      <c r="E198" s="135" t="s">
        <v>957</v>
      </c>
      <c r="F198" s="136" t="s">
        <v>958</v>
      </c>
      <c r="G198" s="137" t="s">
        <v>177</v>
      </c>
      <c r="H198" s="138">
        <v>2.4449999999999998</v>
      </c>
      <c r="I198" s="139"/>
      <c r="J198" s="140">
        <f>ROUND(I198*H198,0)</f>
        <v>0</v>
      </c>
      <c r="K198" s="136" t="s">
        <v>178</v>
      </c>
      <c r="L198" s="32"/>
      <c r="M198" s="141" t="s">
        <v>1</v>
      </c>
      <c r="N198" s="142" t="s">
        <v>42</v>
      </c>
      <c r="P198" s="143">
        <f>O198*H198</f>
        <v>0</v>
      </c>
      <c r="Q198" s="143">
        <v>1.2305000000000001E-4</v>
      </c>
      <c r="R198" s="143">
        <f>Q198*H198</f>
        <v>3.0085725E-4</v>
      </c>
      <c r="S198" s="143">
        <v>0</v>
      </c>
      <c r="T198" s="144">
        <f>S198*H198</f>
        <v>0</v>
      </c>
      <c r="AR198" s="145" t="s">
        <v>252</v>
      </c>
      <c r="AT198" s="145" t="s">
        <v>174</v>
      </c>
      <c r="AU198" s="145" t="s">
        <v>85</v>
      </c>
      <c r="AY198" s="17" t="s">
        <v>172</v>
      </c>
      <c r="BE198" s="146">
        <f>IF(N198="základní",J198,0)</f>
        <v>0</v>
      </c>
      <c r="BF198" s="146">
        <f>IF(N198="snížená",J198,0)</f>
        <v>0</v>
      </c>
      <c r="BG198" s="146">
        <f>IF(N198="zákl. přenesená",J198,0)</f>
        <v>0</v>
      </c>
      <c r="BH198" s="146">
        <f>IF(N198="sníž. přenesená",J198,0)</f>
        <v>0</v>
      </c>
      <c r="BI198" s="146">
        <f>IF(N198="nulová",J198,0)</f>
        <v>0</v>
      </c>
      <c r="BJ198" s="17" t="s">
        <v>8</v>
      </c>
      <c r="BK198" s="146">
        <f>ROUND(I198*H198,0)</f>
        <v>0</v>
      </c>
      <c r="BL198" s="17" t="s">
        <v>252</v>
      </c>
      <c r="BM198" s="145" t="s">
        <v>959</v>
      </c>
    </row>
    <row r="199" spans="2:65" s="12" customFormat="1">
      <c r="B199" s="147"/>
      <c r="D199" s="148" t="s">
        <v>180</v>
      </c>
      <c r="E199" s="149" t="s">
        <v>1</v>
      </c>
      <c r="F199" s="150" t="s">
        <v>951</v>
      </c>
      <c r="H199" s="151">
        <v>1.1850000000000001</v>
      </c>
      <c r="I199" s="152"/>
      <c r="L199" s="147"/>
      <c r="M199" s="153"/>
      <c r="T199" s="154"/>
      <c r="AT199" s="149" t="s">
        <v>180</v>
      </c>
      <c r="AU199" s="149" t="s">
        <v>85</v>
      </c>
      <c r="AV199" s="12" t="s">
        <v>85</v>
      </c>
      <c r="AW199" s="12" t="s">
        <v>33</v>
      </c>
      <c r="AX199" s="12" t="s">
        <v>77</v>
      </c>
      <c r="AY199" s="149" t="s">
        <v>172</v>
      </c>
    </row>
    <row r="200" spans="2:65" s="12" customFormat="1">
      <c r="B200" s="147"/>
      <c r="D200" s="148" t="s">
        <v>180</v>
      </c>
      <c r="E200" s="149" t="s">
        <v>1</v>
      </c>
      <c r="F200" s="150" t="s">
        <v>952</v>
      </c>
      <c r="H200" s="151">
        <v>1.26</v>
      </c>
      <c r="I200" s="152"/>
      <c r="L200" s="147"/>
      <c r="M200" s="153"/>
      <c r="T200" s="154"/>
      <c r="AT200" s="149" t="s">
        <v>180</v>
      </c>
      <c r="AU200" s="149" t="s">
        <v>85</v>
      </c>
      <c r="AV200" s="12" t="s">
        <v>85</v>
      </c>
      <c r="AW200" s="12" t="s">
        <v>33</v>
      </c>
      <c r="AX200" s="12" t="s">
        <v>77</v>
      </c>
      <c r="AY200" s="149" t="s">
        <v>172</v>
      </c>
    </row>
    <row r="201" spans="2:65" s="13" customFormat="1">
      <c r="B201" s="155"/>
      <c r="D201" s="148" t="s">
        <v>180</v>
      </c>
      <c r="E201" s="156" t="s">
        <v>1</v>
      </c>
      <c r="F201" s="157" t="s">
        <v>953</v>
      </c>
      <c r="H201" s="158">
        <v>2.4450000000000003</v>
      </c>
      <c r="I201" s="159"/>
      <c r="L201" s="155"/>
      <c r="M201" s="160"/>
      <c r="T201" s="161"/>
      <c r="AT201" s="156" t="s">
        <v>180</v>
      </c>
      <c r="AU201" s="156" t="s">
        <v>85</v>
      </c>
      <c r="AV201" s="13" t="s">
        <v>88</v>
      </c>
      <c r="AW201" s="13" t="s">
        <v>33</v>
      </c>
      <c r="AX201" s="13" t="s">
        <v>8</v>
      </c>
      <c r="AY201" s="156" t="s">
        <v>172</v>
      </c>
    </row>
    <row r="202" spans="2:65" s="11" customFormat="1" ht="22.9" customHeight="1">
      <c r="B202" s="121"/>
      <c r="D202" s="122" t="s">
        <v>76</v>
      </c>
      <c r="E202" s="131" t="s">
        <v>617</v>
      </c>
      <c r="F202" s="131" t="s">
        <v>618</v>
      </c>
      <c r="I202" s="124"/>
      <c r="J202" s="132">
        <f>BK202</f>
        <v>0</v>
      </c>
      <c r="L202" s="121"/>
      <c r="M202" s="126"/>
      <c r="P202" s="127">
        <f>SUM(P203:P215)</f>
        <v>0</v>
      </c>
      <c r="R202" s="127">
        <f>SUM(R203:R215)</f>
        <v>5.9078359599999998E-2</v>
      </c>
      <c r="T202" s="128">
        <f>SUM(T203:T215)</f>
        <v>1.7496749999999998E-2</v>
      </c>
      <c r="AR202" s="122" t="s">
        <v>85</v>
      </c>
      <c r="AT202" s="129" t="s">
        <v>76</v>
      </c>
      <c r="AU202" s="129" t="s">
        <v>8</v>
      </c>
      <c r="AY202" s="122" t="s">
        <v>172</v>
      </c>
      <c r="BK202" s="130">
        <f>SUM(BK203:BK215)</f>
        <v>0</v>
      </c>
    </row>
    <row r="203" spans="2:65" s="1" customFormat="1" ht="24.2" customHeight="1">
      <c r="B203" s="133"/>
      <c r="C203" s="134" t="s">
        <v>356</v>
      </c>
      <c r="D203" s="134" t="s">
        <v>174</v>
      </c>
      <c r="E203" s="135" t="s">
        <v>620</v>
      </c>
      <c r="F203" s="136" t="s">
        <v>621</v>
      </c>
      <c r="G203" s="137" t="s">
        <v>177</v>
      </c>
      <c r="H203" s="138">
        <v>116.645</v>
      </c>
      <c r="I203" s="139"/>
      <c r="J203" s="140">
        <f>ROUND(I203*H203,0)</f>
        <v>0</v>
      </c>
      <c r="K203" s="136" t="s">
        <v>178</v>
      </c>
      <c r="L203" s="32"/>
      <c r="M203" s="141" t="s">
        <v>1</v>
      </c>
      <c r="N203" s="142" t="s">
        <v>42</v>
      </c>
      <c r="P203" s="143">
        <f>O203*H203</f>
        <v>0</v>
      </c>
      <c r="Q203" s="143">
        <v>2.08E-6</v>
      </c>
      <c r="R203" s="143">
        <f>Q203*H203</f>
        <v>2.4262159999999998E-4</v>
      </c>
      <c r="S203" s="143">
        <v>1.4999999999999999E-4</v>
      </c>
      <c r="T203" s="144">
        <f>S203*H203</f>
        <v>1.7496749999999998E-2</v>
      </c>
      <c r="AR203" s="145" t="s">
        <v>252</v>
      </c>
      <c r="AT203" s="145" t="s">
        <v>174</v>
      </c>
      <c r="AU203" s="145" t="s">
        <v>85</v>
      </c>
      <c r="AY203" s="17" t="s">
        <v>172</v>
      </c>
      <c r="BE203" s="146">
        <f>IF(N203="základní",J203,0)</f>
        <v>0</v>
      </c>
      <c r="BF203" s="146">
        <f>IF(N203="snížená",J203,0)</f>
        <v>0</v>
      </c>
      <c r="BG203" s="146">
        <f>IF(N203="zákl. přenesená",J203,0)</f>
        <v>0</v>
      </c>
      <c r="BH203" s="146">
        <f>IF(N203="sníž. přenesená",J203,0)</f>
        <v>0</v>
      </c>
      <c r="BI203" s="146">
        <f>IF(N203="nulová",J203,0)</f>
        <v>0</v>
      </c>
      <c r="BJ203" s="17" t="s">
        <v>8</v>
      </c>
      <c r="BK203" s="146">
        <f>ROUND(I203*H203,0)</f>
        <v>0</v>
      </c>
      <c r="BL203" s="17" t="s">
        <v>252</v>
      </c>
      <c r="BM203" s="145" t="s">
        <v>960</v>
      </c>
    </row>
    <row r="204" spans="2:65" s="12" customFormat="1">
      <c r="B204" s="147"/>
      <c r="D204" s="148" t="s">
        <v>180</v>
      </c>
      <c r="E204" s="149" t="s">
        <v>1</v>
      </c>
      <c r="F204" s="150" t="s">
        <v>961</v>
      </c>
      <c r="H204" s="151">
        <v>81.435000000000002</v>
      </c>
      <c r="I204" s="152"/>
      <c r="L204" s="147"/>
      <c r="M204" s="153"/>
      <c r="T204" s="154"/>
      <c r="AT204" s="149" t="s">
        <v>180</v>
      </c>
      <c r="AU204" s="149" t="s">
        <v>85</v>
      </c>
      <c r="AV204" s="12" t="s">
        <v>85</v>
      </c>
      <c r="AW204" s="12" t="s">
        <v>33</v>
      </c>
      <c r="AX204" s="12" t="s">
        <v>77</v>
      </c>
      <c r="AY204" s="149" t="s">
        <v>172</v>
      </c>
    </row>
    <row r="205" spans="2:65" s="12" customFormat="1">
      <c r="B205" s="147"/>
      <c r="D205" s="148" t="s">
        <v>180</v>
      </c>
      <c r="E205" s="149" t="s">
        <v>1</v>
      </c>
      <c r="F205" s="150" t="s">
        <v>962</v>
      </c>
      <c r="H205" s="151">
        <v>35.21</v>
      </c>
      <c r="I205" s="152"/>
      <c r="L205" s="147"/>
      <c r="M205" s="153"/>
      <c r="T205" s="154"/>
      <c r="AT205" s="149" t="s">
        <v>180</v>
      </c>
      <c r="AU205" s="149" t="s">
        <v>85</v>
      </c>
      <c r="AV205" s="12" t="s">
        <v>85</v>
      </c>
      <c r="AW205" s="12" t="s">
        <v>33</v>
      </c>
      <c r="AX205" s="12" t="s">
        <v>77</v>
      </c>
      <c r="AY205" s="149" t="s">
        <v>172</v>
      </c>
    </row>
    <row r="206" spans="2:65" s="13" customFormat="1">
      <c r="B206" s="155"/>
      <c r="D206" s="148" t="s">
        <v>180</v>
      </c>
      <c r="E206" s="156" t="s">
        <v>1</v>
      </c>
      <c r="F206" s="157" t="s">
        <v>188</v>
      </c>
      <c r="H206" s="158">
        <v>116.64500000000001</v>
      </c>
      <c r="I206" s="159"/>
      <c r="L206" s="155"/>
      <c r="M206" s="160"/>
      <c r="T206" s="161"/>
      <c r="AT206" s="156" t="s">
        <v>180</v>
      </c>
      <c r="AU206" s="156" t="s">
        <v>85</v>
      </c>
      <c r="AV206" s="13" t="s">
        <v>88</v>
      </c>
      <c r="AW206" s="13" t="s">
        <v>33</v>
      </c>
      <c r="AX206" s="13" t="s">
        <v>8</v>
      </c>
      <c r="AY206" s="156" t="s">
        <v>172</v>
      </c>
    </row>
    <row r="207" spans="2:65" s="1" customFormat="1" ht="24.2" customHeight="1">
      <c r="B207" s="133"/>
      <c r="C207" s="134" t="s">
        <v>362</v>
      </c>
      <c r="D207" s="134" t="s">
        <v>174</v>
      </c>
      <c r="E207" s="135" t="s">
        <v>637</v>
      </c>
      <c r="F207" s="136" t="s">
        <v>638</v>
      </c>
      <c r="G207" s="137" t="s">
        <v>177</v>
      </c>
      <c r="H207" s="138">
        <v>116.645</v>
      </c>
      <c r="I207" s="139"/>
      <c r="J207" s="140">
        <f>ROUND(I207*H207,0)</f>
        <v>0</v>
      </c>
      <c r="K207" s="136" t="s">
        <v>178</v>
      </c>
      <c r="L207" s="32"/>
      <c r="M207" s="141" t="s">
        <v>1</v>
      </c>
      <c r="N207" s="142" t="s">
        <v>42</v>
      </c>
      <c r="P207" s="143">
        <f>O207*H207</f>
        <v>0</v>
      </c>
      <c r="Q207" s="143">
        <v>2.0799999999999999E-4</v>
      </c>
      <c r="R207" s="143">
        <f>Q207*H207</f>
        <v>2.4262159999999998E-2</v>
      </c>
      <c r="S207" s="143">
        <v>0</v>
      </c>
      <c r="T207" s="144">
        <f>S207*H207</f>
        <v>0</v>
      </c>
      <c r="AR207" s="145" t="s">
        <v>252</v>
      </c>
      <c r="AT207" s="145" t="s">
        <v>174</v>
      </c>
      <c r="AU207" s="145" t="s">
        <v>85</v>
      </c>
      <c r="AY207" s="17" t="s">
        <v>172</v>
      </c>
      <c r="BE207" s="146">
        <f>IF(N207="základní",J207,0)</f>
        <v>0</v>
      </c>
      <c r="BF207" s="146">
        <f>IF(N207="snížená",J207,0)</f>
        <v>0</v>
      </c>
      <c r="BG207" s="146">
        <f>IF(N207="zákl. přenesená",J207,0)</f>
        <v>0</v>
      </c>
      <c r="BH207" s="146">
        <f>IF(N207="sníž. přenesená",J207,0)</f>
        <v>0</v>
      </c>
      <c r="BI207" s="146">
        <f>IF(N207="nulová",J207,0)</f>
        <v>0</v>
      </c>
      <c r="BJ207" s="17" t="s">
        <v>8</v>
      </c>
      <c r="BK207" s="146">
        <f>ROUND(I207*H207,0)</f>
        <v>0</v>
      </c>
      <c r="BL207" s="17" t="s">
        <v>252</v>
      </c>
      <c r="BM207" s="145" t="s">
        <v>963</v>
      </c>
    </row>
    <row r="208" spans="2:65" s="12" customFormat="1">
      <c r="B208" s="147"/>
      <c r="D208" s="148" t="s">
        <v>180</v>
      </c>
      <c r="E208" s="149" t="s">
        <v>1</v>
      </c>
      <c r="F208" s="150" t="s">
        <v>961</v>
      </c>
      <c r="H208" s="151">
        <v>81.435000000000002</v>
      </c>
      <c r="I208" s="152"/>
      <c r="L208" s="147"/>
      <c r="M208" s="153"/>
      <c r="T208" s="154"/>
      <c r="AT208" s="149" t="s">
        <v>180</v>
      </c>
      <c r="AU208" s="149" t="s">
        <v>85</v>
      </c>
      <c r="AV208" s="12" t="s">
        <v>85</v>
      </c>
      <c r="AW208" s="12" t="s">
        <v>33</v>
      </c>
      <c r="AX208" s="12" t="s">
        <v>77</v>
      </c>
      <c r="AY208" s="149" t="s">
        <v>172</v>
      </c>
    </row>
    <row r="209" spans="2:65" s="12" customFormat="1">
      <c r="B209" s="147"/>
      <c r="D209" s="148" t="s">
        <v>180</v>
      </c>
      <c r="E209" s="149" t="s">
        <v>1</v>
      </c>
      <c r="F209" s="150" t="s">
        <v>962</v>
      </c>
      <c r="H209" s="151">
        <v>35.21</v>
      </c>
      <c r="I209" s="152"/>
      <c r="L209" s="147"/>
      <c r="M209" s="153"/>
      <c r="T209" s="154"/>
      <c r="AT209" s="149" t="s">
        <v>180</v>
      </c>
      <c r="AU209" s="149" t="s">
        <v>85</v>
      </c>
      <c r="AV209" s="12" t="s">
        <v>85</v>
      </c>
      <c r="AW209" s="12" t="s">
        <v>33</v>
      </c>
      <c r="AX209" s="12" t="s">
        <v>77</v>
      </c>
      <c r="AY209" s="149" t="s">
        <v>172</v>
      </c>
    </row>
    <row r="210" spans="2:65" s="13" customFormat="1">
      <c r="B210" s="155"/>
      <c r="D210" s="148" t="s">
        <v>180</v>
      </c>
      <c r="E210" s="156" t="s">
        <v>1</v>
      </c>
      <c r="F210" s="157" t="s">
        <v>188</v>
      </c>
      <c r="H210" s="158">
        <v>116.64500000000001</v>
      </c>
      <c r="I210" s="159"/>
      <c r="L210" s="155"/>
      <c r="M210" s="160"/>
      <c r="T210" s="161"/>
      <c r="AT210" s="156" t="s">
        <v>180</v>
      </c>
      <c r="AU210" s="156" t="s">
        <v>85</v>
      </c>
      <c r="AV210" s="13" t="s">
        <v>88</v>
      </c>
      <c r="AW210" s="13" t="s">
        <v>33</v>
      </c>
      <c r="AX210" s="13" t="s">
        <v>8</v>
      </c>
      <c r="AY210" s="156" t="s">
        <v>172</v>
      </c>
    </row>
    <row r="211" spans="2:65" s="1" customFormat="1" ht="24.2" customHeight="1">
      <c r="B211" s="133"/>
      <c r="C211" s="134" t="s">
        <v>366</v>
      </c>
      <c r="D211" s="134" t="s">
        <v>174</v>
      </c>
      <c r="E211" s="135" t="s">
        <v>658</v>
      </c>
      <c r="F211" s="136" t="s">
        <v>659</v>
      </c>
      <c r="G211" s="137" t="s">
        <v>177</v>
      </c>
      <c r="H211" s="138">
        <v>116.645</v>
      </c>
      <c r="I211" s="139"/>
      <c r="J211" s="140">
        <f>ROUND(I211*H211,0)</f>
        <v>0</v>
      </c>
      <c r="K211" s="136" t="s">
        <v>178</v>
      </c>
      <c r="L211" s="32"/>
      <c r="M211" s="141" t="s">
        <v>1</v>
      </c>
      <c r="N211" s="142" t="s">
        <v>42</v>
      </c>
      <c r="P211" s="143">
        <f>O211*H211</f>
        <v>0</v>
      </c>
      <c r="Q211" s="143">
        <v>2.8600000000000001E-4</v>
      </c>
      <c r="R211" s="143">
        <f>Q211*H211</f>
        <v>3.3360470000000003E-2</v>
      </c>
      <c r="S211" s="143">
        <v>0</v>
      </c>
      <c r="T211" s="144">
        <f>S211*H211</f>
        <v>0</v>
      </c>
      <c r="AR211" s="145" t="s">
        <v>252</v>
      </c>
      <c r="AT211" s="145" t="s">
        <v>174</v>
      </c>
      <c r="AU211" s="145" t="s">
        <v>85</v>
      </c>
      <c r="AY211" s="17" t="s">
        <v>172</v>
      </c>
      <c r="BE211" s="146">
        <f>IF(N211="základní",J211,0)</f>
        <v>0</v>
      </c>
      <c r="BF211" s="146">
        <f>IF(N211="snížená",J211,0)</f>
        <v>0</v>
      </c>
      <c r="BG211" s="146">
        <f>IF(N211="zákl. přenesená",J211,0)</f>
        <v>0</v>
      </c>
      <c r="BH211" s="146">
        <f>IF(N211="sníž. přenesená",J211,0)</f>
        <v>0</v>
      </c>
      <c r="BI211" s="146">
        <f>IF(N211="nulová",J211,0)</f>
        <v>0</v>
      </c>
      <c r="BJ211" s="17" t="s">
        <v>8</v>
      </c>
      <c r="BK211" s="146">
        <f>ROUND(I211*H211,0)</f>
        <v>0</v>
      </c>
      <c r="BL211" s="17" t="s">
        <v>252</v>
      </c>
      <c r="BM211" s="145" t="s">
        <v>964</v>
      </c>
    </row>
    <row r="212" spans="2:65" s="12" customFormat="1">
      <c r="B212" s="147"/>
      <c r="D212" s="148" t="s">
        <v>180</v>
      </c>
      <c r="E212" s="149" t="s">
        <v>1</v>
      </c>
      <c r="F212" s="150" t="s">
        <v>961</v>
      </c>
      <c r="H212" s="151">
        <v>81.435000000000002</v>
      </c>
      <c r="I212" s="152"/>
      <c r="L212" s="147"/>
      <c r="M212" s="153"/>
      <c r="T212" s="154"/>
      <c r="AT212" s="149" t="s">
        <v>180</v>
      </c>
      <c r="AU212" s="149" t="s">
        <v>85</v>
      </c>
      <c r="AV212" s="12" t="s">
        <v>85</v>
      </c>
      <c r="AW212" s="12" t="s">
        <v>33</v>
      </c>
      <c r="AX212" s="12" t="s">
        <v>77</v>
      </c>
      <c r="AY212" s="149" t="s">
        <v>172</v>
      </c>
    </row>
    <row r="213" spans="2:65" s="12" customFormat="1">
      <c r="B213" s="147"/>
      <c r="D213" s="148" t="s">
        <v>180</v>
      </c>
      <c r="E213" s="149" t="s">
        <v>1</v>
      </c>
      <c r="F213" s="150" t="s">
        <v>962</v>
      </c>
      <c r="H213" s="151">
        <v>35.21</v>
      </c>
      <c r="I213" s="152"/>
      <c r="L213" s="147"/>
      <c r="M213" s="153"/>
      <c r="T213" s="154"/>
      <c r="AT213" s="149" t="s">
        <v>180</v>
      </c>
      <c r="AU213" s="149" t="s">
        <v>85</v>
      </c>
      <c r="AV213" s="12" t="s">
        <v>85</v>
      </c>
      <c r="AW213" s="12" t="s">
        <v>33</v>
      </c>
      <c r="AX213" s="12" t="s">
        <v>77</v>
      </c>
      <c r="AY213" s="149" t="s">
        <v>172</v>
      </c>
    </row>
    <row r="214" spans="2:65" s="13" customFormat="1">
      <c r="B214" s="155"/>
      <c r="D214" s="148" t="s">
        <v>180</v>
      </c>
      <c r="E214" s="156" t="s">
        <v>1</v>
      </c>
      <c r="F214" s="157" t="s">
        <v>188</v>
      </c>
      <c r="H214" s="158">
        <v>116.64500000000001</v>
      </c>
      <c r="I214" s="159"/>
      <c r="L214" s="155"/>
      <c r="M214" s="160"/>
      <c r="T214" s="161"/>
      <c r="AT214" s="156" t="s">
        <v>180</v>
      </c>
      <c r="AU214" s="156" t="s">
        <v>85</v>
      </c>
      <c r="AV214" s="13" t="s">
        <v>88</v>
      </c>
      <c r="AW214" s="13" t="s">
        <v>33</v>
      </c>
      <c r="AX214" s="13" t="s">
        <v>8</v>
      </c>
      <c r="AY214" s="156" t="s">
        <v>172</v>
      </c>
    </row>
    <row r="215" spans="2:65" s="1" customFormat="1" ht="33" customHeight="1">
      <c r="B215" s="133"/>
      <c r="C215" s="134" t="s">
        <v>372</v>
      </c>
      <c r="D215" s="134" t="s">
        <v>174</v>
      </c>
      <c r="E215" s="135" t="s">
        <v>669</v>
      </c>
      <c r="F215" s="136" t="s">
        <v>670</v>
      </c>
      <c r="G215" s="137" t="s">
        <v>177</v>
      </c>
      <c r="H215" s="138">
        <v>116.645</v>
      </c>
      <c r="I215" s="139"/>
      <c r="J215" s="140">
        <f>ROUND(I215*H215,0)</f>
        <v>0</v>
      </c>
      <c r="K215" s="136" t="s">
        <v>178</v>
      </c>
      <c r="L215" s="32"/>
      <c r="M215" s="141" t="s">
        <v>1</v>
      </c>
      <c r="N215" s="142" t="s">
        <v>42</v>
      </c>
      <c r="P215" s="143">
        <f>O215*H215</f>
        <v>0</v>
      </c>
      <c r="Q215" s="143">
        <v>1.04E-5</v>
      </c>
      <c r="R215" s="143">
        <f>Q215*H215</f>
        <v>1.2131080000000001E-3</v>
      </c>
      <c r="S215" s="143">
        <v>0</v>
      </c>
      <c r="T215" s="144">
        <f>S215*H215</f>
        <v>0</v>
      </c>
      <c r="AR215" s="145" t="s">
        <v>252</v>
      </c>
      <c r="AT215" s="145" t="s">
        <v>174</v>
      </c>
      <c r="AU215" s="145" t="s">
        <v>85</v>
      </c>
      <c r="AY215" s="17" t="s">
        <v>172</v>
      </c>
      <c r="BE215" s="146">
        <f>IF(N215="základní",J215,0)</f>
        <v>0</v>
      </c>
      <c r="BF215" s="146">
        <f>IF(N215="snížená",J215,0)</f>
        <v>0</v>
      </c>
      <c r="BG215" s="146">
        <f>IF(N215="zákl. přenesená",J215,0)</f>
        <v>0</v>
      </c>
      <c r="BH215" s="146">
        <f>IF(N215="sníž. přenesená",J215,0)</f>
        <v>0</v>
      </c>
      <c r="BI215" s="146">
        <f>IF(N215="nulová",J215,0)</f>
        <v>0</v>
      </c>
      <c r="BJ215" s="17" t="s">
        <v>8</v>
      </c>
      <c r="BK215" s="146">
        <f>ROUND(I215*H215,0)</f>
        <v>0</v>
      </c>
      <c r="BL215" s="17" t="s">
        <v>252</v>
      </c>
      <c r="BM215" s="145" t="s">
        <v>965</v>
      </c>
    </row>
    <row r="216" spans="2:65" s="11" customFormat="1" ht="22.9" customHeight="1">
      <c r="B216" s="121"/>
      <c r="D216" s="122" t="s">
        <v>76</v>
      </c>
      <c r="E216" s="131" t="s">
        <v>672</v>
      </c>
      <c r="F216" s="131" t="s">
        <v>673</v>
      </c>
      <c r="I216" s="124"/>
      <c r="J216" s="132">
        <f>BK216</f>
        <v>0</v>
      </c>
      <c r="L216" s="121"/>
      <c r="M216" s="126"/>
      <c r="P216" s="127">
        <f>SUM(P217:P222)</f>
        <v>0</v>
      </c>
      <c r="R216" s="127">
        <f>SUM(R217:R222)</f>
        <v>8.735999999999999E-3</v>
      </c>
      <c r="T216" s="128">
        <f>SUM(T217:T222)</f>
        <v>0</v>
      </c>
      <c r="AR216" s="122" t="s">
        <v>85</v>
      </c>
      <c r="AT216" s="129" t="s">
        <v>76</v>
      </c>
      <c r="AU216" s="129" t="s">
        <v>8</v>
      </c>
      <c r="AY216" s="122" t="s">
        <v>172</v>
      </c>
      <c r="BK216" s="130">
        <f>SUM(BK217:BK222)</f>
        <v>0</v>
      </c>
    </row>
    <row r="217" spans="2:65" s="1" customFormat="1" ht="24.2" customHeight="1">
      <c r="B217" s="133"/>
      <c r="C217" s="134" t="s">
        <v>378</v>
      </c>
      <c r="D217" s="134" t="s">
        <v>174</v>
      </c>
      <c r="E217" s="135" t="s">
        <v>678</v>
      </c>
      <c r="F217" s="136" t="s">
        <v>679</v>
      </c>
      <c r="G217" s="137" t="s">
        <v>177</v>
      </c>
      <c r="H217" s="138">
        <v>6.72</v>
      </c>
      <c r="I217" s="139"/>
      <c r="J217" s="140">
        <f>ROUND(I217*H217,0)</f>
        <v>0</v>
      </c>
      <c r="K217" s="136" t="s">
        <v>178</v>
      </c>
      <c r="L217" s="32"/>
      <c r="M217" s="141" t="s">
        <v>1</v>
      </c>
      <c r="N217" s="142" t="s">
        <v>42</v>
      </c>
      <c r="P217" s="143">
        <f>O217*H217</f>
        <v>0</v>
      </c>
      <c r="Q217" s="143">
        <v>0</v>
      </c>
      <c r="R217" s="143">
        <f>Q217*H217</f>
        <v>0</v>
      </c>
      <c r="S217" s="143">
        <v>0</v>
      </c>
      <c r="T217" s="144">
        <f>S217*H217</f>
        <v>0</v>
      </c>
      <c r="AR217" s="145" t="s">
        <v>252</v>
      </c>
      <c r="AT217" s="145" t="s">
        <v>174</v>
      </c>
      <c r="AU217" s="145" t="s">
        <v>85</v>
      </c>
      <c r="AY217" s="17" t="s">
        <v>172</v>
      </c>
      <c r="BE217" s="146">
        <f>IF(N217="základní",J217,0)</f>
        <v>0</v>
      </c>
      <c r="BF217" s="146">
        <f>IF(N217="snížená",J217,0)</f>
        <v>0</v>
      </c>
      <c r="BG217" s="146">
        <f>IF(N217="zákl. přenesená",J217,0)</f>
        <v>0</v>
      </c>
      <c r="BH217" s="146">
        <f>IF(N217="sníž. přenesená",J217,0)</f>
        <v>0</v>
      </c>
      <c r="BI217" s="146">
        <f>IF(N217="nulová",J217,0)</f>
        <v>0</v>
      </c>
      <c r="BJ217" s="17" t="s">
        <v>8</v>
      </c>
      <c r="BK217" s="146">
        <f>ROUND(I217*H217,0)</f>
        <v>0</v>
      </c>
      <c r="BL217" s="17" t="s">
        <v>252</v>
      </c>
      <c r="BM217" s="145" t="s">
        <v>966</v>
      </c>
    </row>
    <row r="218" spans="2:65" s="12" customFormat="1">
      <c r="B218" s="147"/>
      <c r="D218" s="148" t="s">
        <v>180</v>
      </c>
      <c r="E218" s="149" t="s">
        <v>1</v>
      </c>
      <c r="F218" s="150" t="s">
        <v>967</v>
      </c>
      <c r="H218" s="151">
        <v>6.72</v>
      </c>
      <c r="I218" s="152"/>
      <c r="L218" s="147"/>
      <c r="M218" s="153"/>
      <c r="T218" s="154"/>
      <c r="AT218" s="149" t="s">
        <v>180</v>
      </c>
      <c r="AU218" s="149" t="s">
        <v>85</v>
      </c>
      <c r="AV218" s="12" t="s">
        <v>85</v>
      </c>
      <c r="AW218" s="12" t="s">
        <v>33</v>
      </c>
      <c r="AX218" s="12" t="s">
        <v>8</v>
      </c>
      <c r="AY218" s="149" t="s">
        <v>172</v>
      </c>
    </row>
    <row r="219" spans="2:65" s="1" customFormat="1" ht="16.5" customHeight="1">
      <c r="B219" s="133"/>
      <c r="C219" s="162" t="s">
        <v>382</v>
      </c>
      <c r="D219" s="162" t="s">
        <v>231</v>
      </c>
      <c r="E219" s="163" t="s">
        <v>682</v>
      </c>
      <c r="F219" s="164" t="s">
        <v>683</v>
      </c>
      <c r="G219" s="165" t="s">
        <v>177</v>
      </c>
      <c r="H219" s="166">
        <v>6.72</v>
      </c>
      <c r="I219" s="167"/>
      <c r="J219" s="168">
        <f>ROUND(I219*H219,0)</f>
        <v>0</v>
      </c>
      <c r="K219" s="164" t="s">
        <v>178</v>
      </c>
      <c r="L219" s="169"/>
      <c r="M219" s="170" t="s">
        <v>1</v>
      </c>
      <c r="N219" s="171" t="s">
        <v>42</v>
      </c>
      <c r="P219" s="143">
        <f>O219*H219</f>
        <v>0</v>
      </c>
      <c r="Q219" s="143">
        <v>1.2999999999999999E-3</v>
      </c>
      <c r="R219" s="143">
        <f>Q219*H219</f>
        <v>8.735999999999999E-3</v>
      </c>
      <c r="S219" s="143">
        <v>0</v>
      </c>
      <c r="T219" s="144">
        <f>S219*H219</f>
        <v>0</v>
      </c>
      <c r="AR219" s="145" t="s">
        <v>343</v>
      </c>
      <c r="AT219" s="145" t="s">
        <v>231</v>
      </c>
      <c r="AU219" s="145" t="s">
        <v>85</v>
      </c>
      <c r="AY219" s="17" t="s">
        <v>172</v>
      </c>
      <c r="BE219" s="146">
        <f>IF(N219="základní",J219,0)</f>
        <v>0</v>
      </c>
      <c r="BF219" s="146">
        <f>IF(N219="snížená",J219,0)</f>
        <v>0</v>
      </c>
      <c r="BG219" s="146">
        <f>IF(N219="zákl. přenesená",J219,0)</f>
        <v>0</v>
      </c>
      <c r="BH219" s="146">
        <f>IF(N219="sníž. přenesená",J219,0)</f>
        <v>0</v>
      </c>
      <c r="BI219" s="146">
        <f>IF(N219="nulová",J219,0)</f>
        <v>0</v>
      </c>
      <c r="BJ219" s="17" t="s">
        <v>8</v>
      </c>
      <c r="BK219" s="146">
        <f>ROUND(I219*H219,0)</f>
        <v>0</v>
      </c>
      <c r="BL219" s="17" t="s">
        <v>252</v>
      </c>
      <c r="BM219" s="145" t="s">
        <v>968</v>
      </c>
    </row>
    <row r="220" spans="2:65" s="1" customFormat="1" ht="24.2" customHeight="1">
      <c r="B220" s="133"/>
      <c r="C220" s="134" t="s">
        <v>388</v>
      </c>
      <c r="D220" s="134" t="s">
        <v>174</v>
      </c>
      <c r="E220" s="135" t="s">
        <v>675</v>
      </c>
      <c r="F220" s="136" t="s">
        <v>676</v>
      </c>
      <c r="G220" s="137" t="s">
        <v>177</v>
      </c>
      <c r="H220" s="138">
        <v>6.72</v>
      </c>
      <c r="I220" s="139"/>
      <c r="J220" s="140">
        <f>ROUND(I220*H220,0)</f>
        <v>0</v>
      </c>
      <c r="K220" s="136" t="s">
        <v>1</v>
      </c>
      <c r="L220" s="32"/>
      <c r="M220" s="141" t="s">
        <v>1</v>
      </c>
      <c r="N220" s="142" t="s">
        <v>42</v>
      </c>
      <c r="P220" s="143">
        <f>O220*H220</f>
        <v>0</v>
      </c>
      <c r="Q220" s="143">
        <v>0</v>
      </c>
      <c r="R220" s="143">
        <f>Q220*H220</f>
        <v>0</v>
      </c>
      <c r="S220" s="143">
        <v>0</v>
      </c>
      <c r="T220" s="144">
        <f>S220*H220</f>
        <v>0</v>
      </c>
      <c r="AR220" s="145" t="s">
        <v>252</v>
      </c>
      <c r="AT220" s="145" t="s">
        <v>174</v>
      </c>
      <c r="AU220" s="145" t="s">
        <v>85</v>
      </c>
      <c r="AY220" s="17" t="s">
        <v>172</v>
      </c>
      <c r="BE220" s="146">
        <f>IF(N220="základní",J220,0)</f>
        <v>0</v>
      </c>
      <c r="BF220" s="146">
        <f>IF(N220="snížená",J220,0)</f>
        <v>0</v>
      </c>
      <c r="BG220" s="146">
        <f>IF(N220="zákl. přenesená",J220,0)</f>
        <v>0</v>
      </c>
      <c r="BH220" s="146">
        <f>IF(N220="sníž. přenesená",J220,0)</f>
        <v>0</v>
      </c>
      <c r="BI220" s="146">
        <f>IF(N220="nulová",J220,0)</f>
        <v>0</v>
      </c>
      <c r="BJ220" s="17" t="s">
        <v>8</v>
      </c>
      <c r="BK220" s="146">
        <f>ROUND(I220*H220,0)</f>
        <v>0</v>
      </c>
      <c r="BL220" s="17" t="s">
        <v>252</v>
      </c>
      <c r="BM220" s="145" t="s">
        <v>969</v>
      </c>
    </row>
    <row r="221" spans="2:65" s="12" customFormat="1">
      <c r="B221" s="147"/>
      <c r="D221" s="148" t="s">
        <v>180</v>
      </c>
      <c r="E221" s="149" t="s">
        <v>1</v>
      </c>
      <c r="F221" s="150" t="s">
        <v>967</v>
      </c>
      <c r="H221" s="151">
        <v>6.72</v>
      </c>
      <c r="I221" s="152"/>
      <c r="L221" s="147"/>
      <c r="M221" s="153"/>
      <c r="T221" s="154"/>
      <c r="AT221" s="149" t="s">
        <v>180</v>
      </c>
      <c r="AU221" s="149" t="s">
        <v>85</v>
      </c>
      <c r="AV221" s="12" t="s">
        <v>85</v>
      </c>
      <c r="AW221" s="12" t="s">
        <v>33</v>
      </c>
      <c r="AX221" s="12" t="s">
        <v>8</v>
      </c>
      <c r="AY221" s="149" t="s">
        <v>172</v>
      </c>
    </row>
    <row r="222" spans="2:65" s="1" customFormat="1" ht="24.2" customHeight="1">
      <c r="B222" s="133"/>
      <c r="C222" s="134" t="s">
        <v>393</v>
      </c>
      <c r="D222" s="134" t="s">
        <v>174</v>
      </c>
      <c r="E222" s="135" t="s">
        <v>686</v>
      </c>
      <c r="F222" s="136" t="s">
        <v>687</v>
      </c>
      <c r="G222" s="137" t="s">
        <v>306</v>
      </c>
      <c r="H222" s="138">
        <v>8.9999999999999993E-3</v>
      </c>
      <c r="I222" s="139"/>
      <c r="J222" s="140">
        <f>ROUND(I222*H222,0)</f>
        <v>0</v>
      </c>
      <c r="K222" s="136" t="s">
        <v>178</v>
      </c>
      <c r="L222" s="32"/>
      <c r="M222" s="141" t="s">
        <v>1</v>
      </c>
      <c r="N222" s="142" t="s">
        <v>42</v>
      </c>
      <c r="P222" s="143">
        <f>O222*H222</f>
        <v>0</v>
      </c>
      <c r="Q222" s="143">
        <v>0</v>
      </c>
      <c r="R222" s="143">
        <f>Q222*H222</f>
        <v>0</v>
      </c>
      <c r="S222" s="143">
        <v>0</v>
      </c>
      <c r="T222" s="144">
        <f>S222*H222</f>
        <v>0</v>
      </c>
      <c r="AR222" s="145" t="s">
        <v>252</v>
      </c>
      <c r="AT222" s="145" t="s">
        <v>174</v>
      </c>
      <c r="AU222" s="145" t="s">
        <v>85</v>
      </c>
      <c r="AY222" s="17" t="s">
        <v>172</v>
      </c>
      <c r="BE222" s="146">
        <f>IF(N222="základní",J222,0)</f>
        <v>0</v>
      </c>
      <c r="BF222" s="146">
        <f>IF(N222="snížená",J222,0)</f>
        <v>0</v>
      </c>
      <c r="BG222" s="146">
        <f>IF(N222="zákl. přenesená",J222,0)</f>
        <v>0</v>
      </c>
      <c r="BH222" s="146">
        <f>IF(N222="sníž. přenesená",J222,0)</f>
        <v>0</v>
      </c>
      <c r="BI222" s="146">
        <f>IF(N222="nulová",J222,0)</f>
        <v>0</v>
      </c>
      <c r="BJ222" s="17" t="s">
        <v>8</v>
      </c>
      <c r="BK222" s="146">
        <f>ROUND(I222*H222,0)</f>
        <v>0</v>
      </c>
      <c r="BL222" s="17" t="s">
        <v>252</v>
      </c>
      <c r="BM222" s="145" t="s">
        <v>970</v>
      </c>
    </row>
    <row r="223" spans="2:65" s="11" customFormat="1" ht="22.9" customHeight="1">
      <c r="B223" s="121"/>
      <c r="D223" s="122" t="s">
        <v>76</v>
      </c>
      <c r="E223" s="131" t="s">
        <v>971</v>
      </c>
      <c r="F223" s="131" t="s">
        <v>972</v>
      </c>
      <c r="I223" s="124"/>
      <c r="J223" s="132">
        <f>BK223</f>
        <v>0</v>
      </c>
      <c r="L223" s="121"/>
      <c r="M223" s="126"/>
      <c r="P223" s="127">
        <f>SUM(P224:P232)</f>
        <v>0</v>
      </c>
      <c r="R223" s="127">
        <f>SUM(R224:R232)</f>
        <v>0</v>
      </c>
      <c r="T223" s="128">
        <f>SUM(T224:T232)</f>
        <v>0</v>
      </c>
      <c r="AR223" s="122" t="s">
        <v>85</v>
      </c>
      <c r="AT223" s="129" t="s">
        <v>76</v>
      </c>
      <c r="AU223" s="129" t="s">
        <v>8</v>
      </c>
      <c r="AY223" s="122" t="s">
        <v>172</v>
      </c>
      <c r="BK223" s="130">
        <f>SUM(BK224:BK232)</f>
        <v>0</v>
      </c>
    </row>
    <row r="224" spans="2:65" s="1" customFormat="1" ht="16.5" customHeight="1">
      <c r="B224" s="133"/>
      <c r="C224" s="162" t="s">
        <v>397</v>
      </c>
      <c r="D224" s="162" t="s">
        <v>231</v>
      </c>
      <c r="E224" s="163" t="s">
        <v>973</v>
      </c>
      <c r="F224" s="164" t="s">
        <v>974</v>
      </c>
      <c r="G224" s="165" t="s">
        <v>975</v>
      </c>
      <c r="H224" s="166">
        <v>1</v>
      </c>
      <c r="I224" s="167"/>
      <c r="J224" s="168">
        <f t="shared" ref="J224:J232" si="10">ROUND(I224*H224,0)</f>
        <v>0</v>
      </c>
      <c r="K224" s="164" t="s">
        <v>1</v>
      </c>
      <c r="L224" s="169"/>
      <c r="M224" s="170" t="s">
        <v>1</v>
      </c>
      <c r="N224" s="171" t="s">
        <v>42</v>
      </c>
      <c r="P224" s="143">
        <f t="shared" ref="P224:P232" si="11">O224*H224</f>
        <v>0</v>
      </c>
      <c r="Q224" s="143">
        <v>0</v>
      </c>
      <c r="R224" s="143">
        <f t="shared" ref="R224:R232" si="12">Q224*H224</f>
        <v>0</v>
      </c>
      <c r="S224" s="143">
        <v>0</v>
      </c>
      <c r="T224" s="144">
        <f t="shared" ref="T224:T232" si="13">S224*H224</f>
        <v>0</v>
      </c>
      <c r="AR224" s="145" t="s">
        <v>343</v>
      </c>
      <c r="AT224" s="145" t="s">
        <v>231</v>
      </c>
      <c r="AU224" s="145" t="s">
        <v>85</v>
      </c>
      <c r="AY224" s="17" t="s">
        <v>172</v>
      </c>
      <c r="BE224" s="146">
        <f t="shared" ref="BE224:BE232" si="14">IF(N224="základní",J224,0)</f>
        <v>0</v>
      </c>
      <c r="BF224" s="146">
        <f t="shared" ref="BF224:BF232" si="15">IF(N224="snížená",J224,0)</f>
        <v>0</v>
      </c>
      <c r="BG224" s="146">
        <f t="shared" ref="BG224:BG232" si="16">IF(N224="zákl. přenesená",J224,0)</f>
        <v>0</v>
      </c>
      <c r="BH224" s="146">
        <f t="shared" ref="BH224:BH232" si="17">IF(N224="sníž. přenesená",J224,0)</f>
        <v>0</v>
      </c>
      <c r="BI224" s="146">
        <f t="shared" ref="BI224:BI232" si="18">IF(N224="nulová",J224,0)</f>
        <v>0</v>
      </c>
      <c r="BJ224" s="17" t="s">
        <v>8</v>
      </c>
      <c r="BK224" s="146">
        <f t="shared" ref="BK224:BK232" si="19">ROUND(I224*H224,0)</f>
        <v>0</v>
      </c>
      <c r="BL224" s="17" t="s">
        <v>252</v>
      </c>
      <c r="BM224" s="145" t="s">
        <v>976</v>
      </c>
    </row>
    <row r="225" spans="2:65" s="1" customFormat="1" ht="37.9" customHeight="1">
      <c r="B225" s="133"/>
      <c r="C225" s="162" t="s">
        <v>401</v>
      </c>
      <c r="D225" s="162" t="s">
        <v>231</v>
      </c>
      <c r="E225" s="163" t="s">
        <v>977</v>
      </c>
      <c r="F225" s="164" t="s">
        <v>978</v>
      </c>
      <c r="G225" s="165" t="s">
        <v>975</v>
      </c>
      <c r="H225" s="166">
        <v>1</v>
      </c>
      <c r="I225" s="167"/>
      <c r="J225" s="168">
        <f t="shared" si="10"/>
        <v>0</v>
      </c>
      <c r="K225" s="164" t="s">
        <v>1</v>
      </c>
      <c r="L225" s="169"/>
      <c r="M225" s="170" t="s">
        <v>1</v>
      </c>
      <c r="N225" s="171" t="s">
        <v>42</v>
      </c>
      <c r="P225" s="143">
        <f t="shared" si="11"/>
        <v>0</v>
      </c>
      <c r="Q225" s="143">
        <v>0</v>
      </c>
      <c r="R225" s="143">
        <f t="shared" si="12"/>
        <v>0</v>
      </c>
      <c r="S225" s="143">
        <v>0</v>
      </c>
      <c r="T225" s="144">
        <f t="shared" si="13"/>
        <v>0</v>
      </c>
      <c r="AR225" s="145" t="s">
        <v>343</v>
      </c>
      <c r="AT225" s="145" t="s">
        <v>231</v>
      </c>
      <c r="AU225" s="145" t="s">
        <v>85</v>
      </c>
      <c r="AY225" s="17" t="s">
        <v>172</v>
      </c>
      <c r="BE225" s="146">
        <f t="shared" si="14"/>
        <v>0</v>
      </c>
      <c r="BF225" s="146">
        <f t="shared" si="15"/>
        <v>0</v>
      </c>
      <c r="BG225" s="146">
        <f t="shared" si="16"/>
        <v>0</v>
      </c>
      <c r="BH225" s="146">
        <f t="shared" si="17"/>
        <v>0</v>
      </c>
      <c r="BI225" s="146">
        <f t="shared" si="18"/>
        <v>0</v>
      </c>
      <c r="BJ225" s="17" t="s">
        <v>8</v>
      </c>
      <c r="BK225" s="146">
        <f t="shared" si="19"/>
        <v>0</v>
      </c>
      <c r="BL225" s="17" t="s">
        <v>252</v>
      </c>
      <c r="BM225" s="145" t="s">
        <v>979</v>
      </c>
    </row>
    <row r="226" spans="2:65" s="1" customFormat="1" ht="24.2" customHeight="1">
      <c r="B226" s="133"/>
      <c r="C226" s="162" t="s">
        <v>405</v>
      </c>
      <c r="D226" s="162" t="s">
        <v>231</v>
      </c>
      <c r="E226" s="163" t="s">
        <v>980</v>
      </c>
      <c r="F226" s="164" t="s">
        <v>981</v>
      </c>
      <c r="G226" s="165" t="s">
        <v>975</v>
      </c>
      <c r="H226" s="166">
        <v>1</v>
      </c>
      <c r="I226" s="167"/>
      <c r="J226" s="168">
        <f t="shared" si="10"/>
        <v>0</v>
      </c>
      <c r="K226" s="164" t="s">
        <v>1</v>
      </c>
      <c r="L226" s="169"/>
      <c r="M226" s="170" t="s">
        <v>1</v>
      </c>
      <c r="N226" s="171" t="s">
        <v>42</v>
      </c>
      <c r="P226" s="143">
        <f t="shared" si="11"/>
        <v>0</v>
      </c>
      <c r="Q226" s="143">
        <v>0</v>
      </c>
      <c r="R226" s="143">
        <f t="shared" si="12"/>
        <v>0</v>
      </c>
      <c r="S226" s="143">
        <v>0</v>
      </c>
      <c r="T226" s="144">
        <f t="shared" si="13"/>
        <v>0</v>
      </c>
      <c r="AR226" s="145" t="s">
        <v>343</v>
      </c>
      <c r="AT226" s="145" t="s">
        <v>231</v>
      </c>
      <c r="AU226" s="145" t="s">
        <v>85</v>
      </c>
      <c r="AY226" s="17" t="s">
        <v>172</v>
      </c>
      <c r="BE226" s="146">
        <f t="shared" si="14"/>
        <v>0</v>
      </c>
      <c r="BF226" s="146">
        <f t="shared" si="15"/>
        <v>0</v>
      </c>
      <c r="BG226" s="146">
        <f t="shared" si="16"/>
        <v>0</v>
      </c>
      <c r="BH226" s="146">
        <f t="shared" si="17"/>
        <v>0</v>
      </c>
      <c r="BI226" s="146">
        <f t="shared" si="18"/>
        <v>0</v>
      </c>
      <c r="BJ226" s="17" t="s">
        <v>8</v>
      </c>
      <c r="BK226" s="146">
        <f t="shared" si="19"/>
        <v>0</v>
      </c>
      <c r="BL226" s="17" t="s">
        <v>252</v>
      </c>
      <c r="BM226" s="145" t="s">
        <v>982</v>
      </c>
    </row>
    <row r="227" spans="2:65" s="1" customFormat="1" ht="16.5" customHeight="1">
      <c r="B227" s="133"/>
      <c r="C227" s="162" t="s">
        <v>411</v>
      </c>
      <c r="D227" s="162" t="s">
        <v>231</v>
      </c>
      <c r="E227" s="163" t="s">
        <v>983</v>
      </c>
      <c r="F227" s="164" t="s">
        <v>984</v>
      </c>
      <c r="G227" s="165" t="s">
        <v>975</v>
      </c>
      <c r="H227" s="166">
        <v>1</v>
      </c>
      <c r="I227" s="167"/>
      <c r="J227" s="168">
        <f t="shared" si="10"/>
        <v>0</v>
      </c>
      <c r="K227" s="164" t="s">
        <v>1</v>
      </c>
      <c r="L227" s="169"/>
      <c r="M227" s="170" t="s">
        <v>1</v>
      </c>
      <c r="N227" s="171" t="s">
        <v>42</v>
      </c>
      <c r="P227" s="143">
        <f t="shared" si="11"/>
        <v>0</v>
      </c>
      <c r="Q227" s="143">
        <v>0</v>
      </c>
      <c r="R227" s="143">
        <f t="shared" si="12"/>
        <v>0</v>
      </c>
      <c r="S227" s="143">
        <v>0</v>
      </c>
      <c r="T227" s="144">
        <f t="shared" si="13"/>
        <v>0</v>
      </c>
      <c r="AR227" s="145" t="s">
        <v>343</v>
      </c>
      <c r="AT227" s="145" t="s">
        <v>231</v>
      </c>
      <c r="AU227" s="145" t="s">
        <v>85</v>
      </c>
      <c r="AY227" s="17" t="s">
        <v>172</v>
      </c>
      <c r="BE227" s="146">
        <f t="shared" si="14"/>
        <v>0</v>
      </c>
      <c r="BF227" s="146">
        <f t="shared" si="15"/>
        <v>0</v>
      </c>
      <c r="BG227" s="146">
        <f t="shared" si="16"/>
        <v>0</v>
      </c>
      <c r="BH227" s="146">
        <f t="shared" si="17"/>
        <v>0</v>
      </c>
      <c r="BI227" s="146">
        <f t="shared" si="18"/>
        <v>0</v>
      </c>
      <c r="BJ227" s="17" t="s">
        <v>8</v>
      </c>
      <c r="BK227" s="146">
        <f t="shared" si="19"/>
        <v>0</v>
      </c>
      <c r="BL227" s="17" t="s">
        <v>252</v>
      </c>
      <c r="BM227" s="145" t="s">
        <v>985</v>
      </c>
    </row>
    <row r="228" spans="2:65" s="1" customFormat="1" ht="16.5" customHeight="1">
      <c r="B228" s="133"/>
      <c r="C228" s="162" t="s">
        <v>418</v>
      </c>
      <c r="D228" s="162" t="s">
        <v>231</v>
      </c>
      <c r="E228" s="163" t="s">
        <v>986</v>
      </c>
      <c r="F228" s="164" t="s">
        <v>987</v>
      </c>
      <c r="G228" s="165" t="s">
        <v>975</v>
      </c>
      <c r="H228" s="166">
        <v>1</v>
      </c>
      <c r="I228" s="167"/>
      <c r="J228" s="168">
        <f t="shared" si="10"/>
        <v>0</v>
      </c>
      <c r="K228" s="164" t="s">
        <v>1</v>
      </c>
      <c r="L228" s="169"/>
      <c r="M228" s="170" t="s">
        <v>1</v>
      </c>
      <c r="N228" s="171" t="s">
        <v>42</v>
      </c>
      <c r="P228" s="143">
        <f t="shared" si="11"/>
        <v>0</v>
      </c>
      <c r="Q228" s="143">
        <v>0</v>
      </c>
      <c r="R228" s="143">
        <f t="shared" si="12"/>
        <v>0</v>
      </c>
      <c r="S228" s="143">
        <v>0</v>
      </c>
      <c r="T228" s="144">
        <f t="shared" si="13"/>
        <v>0</v>
      </c>
      <c r="AR228" s="145" t="s">
        <v>343</v>
      </c>
      <c r="AT228" s="145" t="s">
        <v>231</v>
      </c>
      <c r="AU228" s="145" t="s">
        <v>85</v>
      </c>
      <c r="AY228" s="17" t="s">
        <v>172</v>
      </c>
      <c r="BE228" s="146">
        <f t="shared" si="14"/>
        <v>0</v>
      </c>
      <c r="BF228" s="146">
        <f t="shared" si="15"/>
        <v>0</v>
      </c>
      <c r="BG228" s="146">
        <f t="shared" si="16"/>
        <v>0</v>
      </c>
      <c r="BH228" s="146">
        <f t="shared" si="17"/>
        <v>0</v>
      </c>
      <c r="BI228" s="146">
        <f t="shared" si="18"/>
        <v>0</v>
      </c>
      <c r="BJ228" s="17" t="s">
        <v>8</v>
      </c>
      <c r="BK228" s="146">
        <f t="shared" si="19"/>
        <v>0</v>
      </c>
      <c r="BL228" s="17" t="s">
        <v>252</v>
      </c>
      <c r="BM228" s="145" t="s">
        <v>988</v>
      </c>
    </row>
    <row r="229" spans="2:65" s="1" customFormat="1" ht="24.2" customHeight="1">
      <c r="B229" s="133"/>
      <c r="C229" s="162" t="s">
        <v>423</v>
      </c>
      <c r="D229" s="162" t="s">
        <v>231</v>
      </c>
      <c r="E229" s="163" t="s">
        <v>989</v>
      </c>
      <c r="F229" s="164" t="s">
        <v>990</v>
      </c>
      <c r="G229" s="165" t="s">
        <v>975</v>
      </c>
      <c r="H229" s="166">
        <v>1</v>
      </c>
      <c r="I229" s="167"/>
      <c r="J229" s="168">
        <f t="shared" si="10"/>
        <v>0</v>
      </c>
      <c r="K229" s="164" t="s">
        <v>1</v>
      </c>
      <c r="L229" s="169"/>
      <c r="M229" s="170" t="s">
        <v>1</v>
      </c>
      <c r="N229" s="171" t="s">
        <v>42</v>
      </c>
      <c r="P229" s="143">
        <f t="shared" si="11"/>
        <v>0</v>
      </c>
      <c r="Q229" s="143">
        <v>0</v>
      </c>
      <c r="R229" s="143">
        <f t="shared" si="12"/>
        <v>0</v>
      </c>
      <c r="S229" s="143">
        <v>0</v>
      </c>
      <c r="T229" s="144">
        <f t="shared" si="13"/>
        <v>0</v>
      </c>
      <c r="AR229" s="145" t="s">
        <v>343</v>
      </c>
      <c r="AT229" s="145" t="s">
        <v>231</v>
      </c>
      <c r="AU229" s="145" t="s">
        <v>85</v>
      </c>
      <c r="AY229" s="17" t="s">
        <v>172</v>
      </c>
      <c r="BE229" s="146">
        <f t="shared" si="14"/>
        <v>0</v>
      </c>
      <c r="BF229" s="146">
        <f t="shared" si="15"/>
        <v>0</v>
      </c>
      <c r="BG229" s="146">
        <f t="shared" si="16"/>
        <v>0</v>
      </c>
      <c r="BH229" s="146">
        <f t="shared" si="17"/>
        <v>0</v>
      </c>
      <c r="BI229" s="146">
        <f t="shared" si="18"/>
        <v>0</v>
      </c>
      <c r="BJ229" s="17" t="s">
        <v>8</v>
      </c>
      <c r="BK229" s="146">
        <f t="shared" si="19"/>
        <v>0</v>
      </c>
      <c r="BL229" s="17" t="s">
        <v>252</v>
      </c>
      <c r="BM229" s="145" t="s">
        <v>991</v>
      </c>
    </row>
    <row r="230" spans="2:65" s="1" customFormat="1" ht="16.5" customHeight="1">
      <c r="B230" s="133"/>
      <c r="C230" s="162" t="s">
        <v>427</v>
      </c>
      <c r="D230" s="162" t="s">
        <v>231</v>
      </c>
      <c r="E230" s="163" t="s">
        <v>992</v>
      </c>
      <c r="F230" s="164" t="s">
        <v>993</v>
      </c>
      <c r="G230" s="165" t="s">
        <v>975</v>
      </c>
      <c r="H230" s="166">
        <v>1</v>
      </c>
      <c r="I230" s="167"/>
      <c r="J230" s="168">
        <f t="shared" si="10"/>
        <v>0</v>
      </c>
      <c r="K230" s="164" t="s">
        <v>1</v>
      </c>
      <c r="L230" s="169"/>
      <c r="M230" s="170" t="s">
        <v>1</v>
      </c>
      <c r="N230" s="171" t="s">
        <v>42</v>
      </c>
      <c r="P230" s="143">
        <f t="shared" si="11"/>
        <v>0</v>
      </c>
      <c r="Q230" s="143">
        <v>0</v>
      </c>
      <c r="R230" s="143">
        <f t="shared" si="12"/>
        <v>0</v>
      </c>
      <c r="S230" s="143">
        <v>0</v>
      </c>
      <c r="T230" s="144">
        <f t="shared" si="13"/>
        <v>0</v>
      </c>
      <c r="AR230" s="145" t="s">
        <v>343</v>
      </c>
      <c r="AT230" s="145" t="s">
        <v>231</v>
      </c>
      <c r="AU230" s="145" t="s">
        <v>85</v>
      </c>
      <c r="AY230" s="17" t="s">
        <v>172</v>
      </c>
      <c r="BE230" s="146">
        <f t="shared" si="14"/>
        <v>0</v>
      </c>
      <c r="BF230" s="146">
        <f t="shared" si="15"/>
        <v>0</v>
      </c>
      <c r="BG230" s="146">
        <f t="shared" si="16"/>
        <v>0</v>
      </c>
      <c r="BH230" s="146">
        <f t="shared" si="17"/>
        <v>0</v>
      </c>
      <c r="BI230" s="146">
        <f t="shared" si="18"/>
        <v>0</v>
      </c>
      <c r="BJ230" s="17" t="s">
        <v>8</v>
      </c>
      <c r="BK230" s="146">
        <f t="shared" si="19"/>
        <v>0</v>
      </c>
      <c r="BL230" s="17" t="s">
        <v>252</v>
      </c>
      <c r="BM230" s="145" t="s">
        <v>994</v>
      </c>
    </row>
    <row r="231" spans="2:65" s="1" customFormat="1" ht="16.5" customHeight="1">
      <c r="B231" s="133"/>
      <c r="C231" s="162" t="s">
        <v>431</v>
      </c>
      <c r="D231" s="162" t="s">
        <v>231</v>
      </c>
      <c r="E231" s="163" t="s">
        <v>995</v>
      </c>
      <c r="F231" s="164" t="s">
        <v>996</v>
      </c>
      <c r="G231" s="165" t="s">
        <v>975</v>
      </c>
      <c r="H231" s="166">
        <v>1</v>
      </c>
      <c r="I231" s="167"/>
      <c r="J231" s="168">
        <f t="shared" si="10"/>
        <v>0</v>
      </c>
      <c r="K231" s="164" t="s">
        <v>1</v>
      </c>
      <c r="L231" s="169"/>
      <c r="M231" s="170" t="s">
        <v>1</v>
      </c>
      <c r="N231" s="171" t="s">
        <v>42</v>
      </c>
      <c r="P231" s="143">
        <f t="shared" si="11"/>
        <v>0</v>
      </c>
      <c r="Q231" s="143">
        <v>0</v>
      </c>
      <c r="R231" s="143">
        <f t="shared" si="12"/>
        <v>0</v>
      </c>
      <c r="S231" s="143">
        <v>0</v>
      </c>
      <c r="T231" s="144">
        <f t="shared" si="13"/>
        <v>0</v>
      </c>
      <c r="AR231" s="145" t="s">
        <v>343</v>
      </c>
      <c r="AT231" s="145" t="s">
        <v>231</v>
      </c>
      <c r="AU231" s="145" t="s">
        <v>85</v>
      </c>
      <c r="AY231" s="17" t="s">
        <v>172</v>
      </c>
      <c r="BE231" s="146">
        <f t="shared" si="14"/>
        <v>0</v>
      </c>
      <c r="BF231" s="146">
        <f t="shared" si="15"/>
        <v>0</v>
      </c>
      <c r="BG231" s="146">
        <f t="shared" si="16"/>
        <v>0</v>
      </c>
      <c r="BH231" s="146">
        <f t="shared" si="17"/>
        <v>0</v>
      </c>
      <c r="BI231" s="146">
        <f t="shared" si="18"/>
        <v>0</v>
      </c>
      <c r="BJ231" s="17" t="s">
        <v>8</v>
      </c>
      <c r="BK231" s="146">
        <f t="shared" si="19"/>
        <v>0</v>
      </c>
      <c r="BL231" s="17" t="s">
        <v>252</v>
      </c>
      <c r="BM231" s="145" t="s">
        <v>997</v>
      </c>
    </row>
    <row r="232" spans="2:65" s="1" customFormat="1" ht="21.75" customHeight="1">
      <c r="B232" s="133"/>
      <c r="C232" s="162" t="s">
        <v>435</v>
      </c>
      <c r="D232" s="162" t="s">
        <v>231</v>
      </c>
      <c r="E232" s="163" t="s">
        <v>998</v>
      </c>
      <c r="F232" s="164" t="s">
        <v>999</v>
      </c>
      <c r="G232" s="165" t="s">
        <v>975</v>
      </c>
      <c r="H232" s="166">
        <v>1</v>
      </c>
      <c r="I232" s="167"/>
      <c r="J232" s="168">
        <f t="shared" si="10"/>
        <v>0</v>
      </c>
      <c r="K232" s="164" t="s">
        <v>1</v>
      </c>
      <c r="L232" s="169"/>
      <c r="M232" s="170" t="s">
        <v>1</v>
      </c>
      <c r="N232" s="171" t="s">
        <v>42</v>
      </c>
      <c r="P232" s="143">
        <f t="shared" si="11"/>
        <v>0</v>
      </c>
      <c r="Q232" s="143">
        <v>0</v>
      </c>
      <c r="R232" s="143">
        <f t="shared" si="12"/>
        <v>0</v>
      </c>
      <c r="S232" s="143">
        <v>0</v>
      </c>
      <c r="T232" s="144">
        <f t="shared" si="13"/>
        <v>0</v>
      </c>
      <c r="AR232" s="145" t="s">
        <v>343</v>
      </c>
      <c r="AT232" s="145" t="s">
        <v>231</v>
      </c>
      <c r="AU232" s="145" t="s">
        <v>85</v>
      </c>
      <c r="AY232" s="17" t="s">
        <v>172</v>
      </c>
      <c r="BE232" s="146">
        <f t="shared" si="14"/>
        <v>0</v>
      </c>
      <c r="BF232" s="146">
        <f t="shared" si="15"/>
        <v>0</v>
      </c>
      <c r="BG232" s="146">
        <f t="shared" si="16"/>
        <v>0</v>
      </c>
      <c r="BH232" s="146">
        <f t="shared" si="17"/>
        <v>0</v>
      </c>
      <c r="BI232" s="146">
        <f t="shared" si="18"/>
        <v>0</v>
      </c>
      <c r="BJ232" s="17" t="s">
        <v>8</v>
      </c>
      <c r="BK232" s="146">
        <f t="shared" si="19"/>
        <v>0</v>
      </c>
      <c r="BL232" s="17" t="s">
        <v>252</v>
      </c>
      <c r="BM232" s="145" t="s">
        <v>1000</v>
      </c>
    </row>
    <row r="233" spans="2:65" s="11" customFormat="1" ht="25.9" customHeight="1">
      <c r="B233" s="121"/>
      <c r="D233" s="122" t="s">
        <v>76</v>
      </c>
      <c r="E233" s="123" t="s">
        <v>689</v>
      </c>
      <c r="F233" s="123" t="s">
        <v>690</v>
      </c>
      <c r="I233" s="124"/>
      <c r="J233" s="125">
        <f>BK233</f>
        <v>0</v>
      </c>
      <c r="L233" s="121"/>
      <c r="M233" s="126"/>
      <c r="P233" s="127">
        <f>SUM(P234:P236)</f>
        <v>0</v>
      </c>
      <c r="R233" s="127">
        <f>SUM(R234:R236)</f>
        <v>0</v>
      </c>
      <c r="T233" s="128">
        <f>SUM(T234:T236)</f>
        <v>0</v>
      </c>
      <c r="AR233" s="122" t="s">
        <v>91</v>
      </c>
      <c r="AT233" s="129" t="s">
        <v>76</v>
      </c>
      <c r="AU233" s="129" t="s">
        <v>77</v>
      </c>
      <c r="AY233" s="122" t="s">
        <v>172</v>
      </c>
      <c r="BK233" s="130">
        <f>SUM(BK234:BK236)</f>
        <v>0</v>
      </c>
    </row>
    <row r="234" spans="2:65" s="1" customFormat="1" ht="21.75" customHeight="1">
      <c r="B234" s="133"/>
      <c r="C234" s="134" t="s">
        <v>439</v>
      </c>
      <c r="D234" s="134" t="s">
        <v>174</v>
      </c>
      <c r="E234" s="135" t="s">
        <v>692</v>
      </c>
      <c r="F234" s="136" t="s">
        <v>693</v>
      </c>
      <c r="G234" s="137" t="s">
        <v>209</v>
      </c>
      <c r="H234" s="138">
        <v>5</v>
      </c>
      <c r="I234" s="139"/>
      <c r="J234" s="140">
        <f>ROUND(I234*H234,0)</f>
        <v>0</v>
      </c>
      <c r="K234" s="136" t="s">
        <v>178</v>
      </c>
      <c r="L234" s="32"/>
      <c r="M234" s="141" t="s">
        <v>1</v>
      </c>
      <c r="N234" s="142" t="s">
        <v>42</v>
      </c>
      <c r="P234" s="143">
        <f>O234*H234</f>
        <v>0</v>
      </c>
      <c r="Q234" s="143">
        <v>0</v>
      </c>
      <c r="R234" s="143">
        <f>Q234*H234</f>
        <v>0</v>
      </c>
      <c r="S234" s="143">
        <v>0</v>
      </c>
      <c r="T234" s="144">
        <f>S234*H234</f>
        <v>0</v>
      </c>
      <c r="AR234" s="145" t="s">
        <v>694</v>
      </c>
      <c r="AT234" s="145" t="s">
        <v>174</v>
      </c>
      <c r="AU234" s="145" t="s">
        <v>8</v>
      </c>
      <c r="AY234" s="17" t="s">
        <v>172</v>
      </c>
      <c r="BE234" s="146">
        <f>IF(N234="základní",J234,0)</f>
        <v>0</v>
      </c>
      <c r="BF234" s="146">
        <f>IF(N234="snížená",J234,0)</f>
        <v>0</v>
      </c>
      <c r="BG234" s="146">
        <f>IF(N234="zákl. přenesená",J234,0)</f>
        <v>0</v>
      </c>
      <c r="BH234" s="146">
        <f>IF(N234="sníž. přenesená",J234,0)</f>
        <v>0</v>
      </c>
      <c r="BI234" s="146">
        <f>IF(N234="nulová",J234,0)</f>
        <v>0</v>
      </c>
      <c r="BJ234" s="17" t="s">
        <v>8</v>
      </c>
      <c r="BK234" s="146">
        <f>ROUND(I234*H234,0)</f>
        <v>0</v>
      </c>
      <c r="BL234" s="17" t="s">
        <v>694</v>
      </c>
      <c r="BM234" s="145" t="s">
        <v>1001</v>
      </c>
    </row>
    <row r="235" spans="2:65" s="12" customFormat="1">
      <c r="B235" s="147"/>
      <c r="D235" s="148" t="s">
        <v>180</v>
      </c>
      <c r="E235" s="149" t="s">
        <v>1</v>
      </c>
      <c r="F235" s="150" t="s">
        <v>1573</v>
      </c>
      <c r="H235" s="151">
        <v>5</v>
      </c>
      <c r="I235" s="152"/>
      <c r="L235" s="147"/>
      <c r="M235" s="153"/>
      <c r="T235" s="154"/>
      <c r="AT235" s="149" t="s">
        <v>180</v>
      </c>
      <c r="AU235" s="149" t="s">
        <v>8</v>
      </c>
      <c r="AV235" s="12" t="s">
        <v>85</v>
      </c>
      <c r="AW235" s="12" t="s">
        <v>33</v>
      </c>
      <c r="AX235" s="12" t="s">
        <v>77</v>
      </c>
      <c r="AY235" s="149" t="s">
        <v>172</v>
      </c>
    </row>
    <row r="236" spans="2:65" s="13" customFormat="1">
      <c r="B236" s="155"/>
      <c r="D236" s="148" t="s">
        <v>180</v>
      </c>
      <c r="E236" s="156" t="s">
        <v>1</v>
      </c>
      <c r="F236" s="157" t="s">
        <v>188</v>
      </c>
      <c r="H236" s="158">
        <v>5</v>
      </c>
      <c r="I236" s="159"/>
      <c r="L236" s="155"/>
      <c r="M236" s="179"/>
      <c r="N236" s="180"/>
      <c r="O236" s="180"/>
      <c r="P236" s="180"/>
      <c r="Q236" s="180"/>
      <c r="R236" s="180"/>
      <c r="S236" s="180"/>
      <c r="T236" s="181"/>
      <c r="AT236" s="156" t="s">
        <v>180</v>
      </c>
      <c r="AU236" s="156" t="s">
        <v>8</v>
      </c>
      <c r="AV236" s="13" t="s">
        <v>88</v>
      </c>
      <c r="AW236" s="13" t="s">
        <v>33</v>
      </c>
      <c r="AX236" s="13" t="s">
        <v>8</v>
      </c>
      <c r="AY236" s="156" t="s">
        <v>172</v>
      </c>
    </row>
    <row r="237" spans="2:65" s="1" customFormat="1" ht="6.95" customHeight="1">
      <c r="B237" s="44"/>
      <c r="C237" s="45"/>
      <c r="D237" s="45"/>
      <c r="E237" s="45"/>
      <c r="F237" s="45"/>
      <c r="G237" s="45"/>
      <c r="H237" s="45"/>
      <c r="I237" s="45"/>
      <c r="J237" s="45"/>
      <c r="K237" s="45"/>
      <c r="L237" s="32"/>
    </row>
  </sheetData>
  <autoFilter ref="C128:K236" xr:uid="{00000000-0009-0000-0000-000003000000}"/>
  <mergeCells count="9"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219"/>
  <sheetViews>
    <sheetView showGridLines="0" topLeftCell="A208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1" t="s">
        <v>5</v>
      </c>
      <c r="M2" s="212"/>
      <c r="N2" s="212"/>
      <c r="O2" s="212"/>
      <c r="P2" s="212"/>
      <c r="Q2" s="212"/>
      <c r="R2" s="212"/>
      <c r="S2" s="212"/>
      <c r="T2" s="212"/>
      <c r="U2" s="212"/>
      <c r="V2" s="212"/>
      <c r="AT2" s="17" t="s">
        <v>93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4.95" customHeight="1">
      <c r="B4" s="20"/>
      <c r="D4" s="21" t="s">
        <v>118</v>
      </c>
      <c r="L4" s="20"/>
      <c r="M4" s="89" t="s">
        <v>11</v>
      </c>
      <c r="AT4" s="17" t="s">
        <v>3</v>
      </c>
    </row>
    <row r="5" spans="2:46" ht="6.95" customHeight="1">
      <c r="B5" s="20"/>
      <c r="L5" s="20"/>
    </row>
    <row r="6" spans="2:46" ht="12" customHeight="1">
      <c r="B6" s="20"/>
      <c r="D6" s="27" t="s">
        <v>17</v>
      </c>
      <c r="L6" s="20"/>
    </row>
    <row r="7" spans="2:46" ht="26.25" customHeight="1">
      <c r="B7" s="20"/>
      <c r="E7" s="243" t="str">
        <f>'Rekapitulace stavby'!K6</f>
        <v>NPK a.s., Pardubická nemocnice - fototerapie, rodinný pokoj, mytí klecí</v>
      </c>
      <c r="F7" s="244"/>
      <c r="G7" s="244"/>
      <c r="H7" s="244"/>
      <c r="L7" s="20"/>
    </row>
    <row r="8" spans="2:46" s="1" customFormat="1" ht="12" customHeight="1">
      <c r="B8" s="32"/>
      <c r="D8" s="27" t="s">
        <v>131</v>
      </c>
      <c r="L8" s="32"/>
    </row>
    <row r="9" spans="2:46" s="1" customFormat="1" ht="16.5" customHeight="1">
      <c r="B9" s="32"/>
      <c r="E9" s="227" t="s">
        <v>1002</v>
      </c>
      <c r="F9" s="242"/>
      <c r="G9" s="242"/>
      <c r="H9" s="242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19</v>
      </c>
      <c r="F11" s="25" t="s">
        <v>1</v>
      </c>
      <c r="I11" s="27" t="s">
        <v>20</v>
      </c>
      <c r="J11" s="25" t="s">
        <v>1</v>
      </c>
      <c r="L11" s="32"/>
    </row>
    <row r="12" spans="2:46" s="1" customFormat="1" ht="12" customHeight="1">
      <c r="B12" s="32"/>
      <c r="D12" s="27" t="s">
        <v>21</v>
      </c>
      <c r="F12" s="25" t="s">
        <v>697</v>
      </c>
      <c r="I12" s="27" t="s">
        <v>23</v>
      </c>
      <c r="J12" s="52" t="str">
        <f>'Rekapitulace stavby'!AN8</f>
        <v>8. 10. 2025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25</v>
      </c>
      <c r="I14" s="27" t="s">
        <v>26</v>
      </c>
      <c r="J14" s="25" t="str">
        <f>IF('Rekapitulace stavby'!AN10="","",'Rekapitulace stavby'!AN10)</f>
        <v/>
      </c>
      <c r="L14" s="32"/>
    </row>
    <row r="15" spans="2:46" s="1" customFormat="1" ht="18" customHeight="1">
      <c r="B15" s="32"/>
      <c r="E15" s="25" t="str">
        <f>IF('Rekapitulace stavby'!E11="","",'Rekapitulace stavby'!E11)</f>
        <v>Nemocnice Pardubického kraje a.s., Kyjevská 44</v>
      </c>
      <c r="I15" s="27" t="s">
        <v>28</v>
      </c>
      <c r="J15" s="25" t="str">
        <f>IF('Rekapitulace stavby'!AN11="","",'Rekapitulace stavby'!AN11)</f>
        <v/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29</v>
      </c>
      <c r="I17" s="27" t="s">
        <v>26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45" t="str">
        <f>'Rekapitulace stavby'!E14</f>
        <v>Vyplň údaj</v>
      </c>
      <c r="F18" s="232"/>
      <c r="G18" s="232"/>
      <c r="H18" s="232"/>
      <c r="I18" s="27" t="s">
        <v>28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31</v>
      </c>
      <c r="I20" s="27" t="s">
        <v>26</v>
      </c>
      <c r="J20" s="25" t="str">
        <f>IF('Rekapitulace stavby'!AN16="","",'Rekapitulace stavby'!AN16)</f>
        <v/>
      </c>
      <c r="L20" s="32"/>
    </row>
    <row r="21" spans="2:12" s="1" customFormat="1" ht="18" customHeight="1">
      <c r="B21" s="32"/>
      <c r="E21" s="25" t="str">
        <f>IF('Rekapitulace stavby'!E17="","",'Rekapitulace stavby'!E17)</f>
        <v>Projekce CZ s.r.o., Tovární 290, Chrudim</v>
      </c>
      <c r="I21" s="27" t="s">
        <v>28</v>
      </c>
      <c r="J21" s="25" t="str">
        <f>IF('Rekapitulace stavby'!AN17="","",'Rekapitulace stavby'!AN17)</f>
        <v/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34</v>
      </c>
      <c r="I23" s="27" t="s">
        <v>26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>ing. V. Švehla</v>
      </c>
      <c r="I24" s="27" t="s">
        <v>28</v>
      </c>
      <c r="J24" s="25" t="str">
        <f>IF('Rekapitulace stavby'!AN20="","",'Rekapitulace stavby'!AN20)</f>
        <v/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36</v>
      </c>
      <c r="L26" s="32"/>
    </row>
    <row r="27" spans="2:12" s="7" customFormat="1" ht="16.5" customHeight="1">
      <c r="B27" s="90"/>
      <c r="E27" s="236" t="s">
        <v>1</v>
      </c>
      <c r="F27" s="236"/>
      <c r="G27" s="236"/>
      <c r="H27" s="236"/>
      <c r="L27" s="90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1" t="s">
        <v>37</v>
      </c>
      <c r="J30" s="66">
        <f>ROUND(J123, 0)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39</v>
      </c>
      <c r="I32" s="35" t="s">
        <v>38</v>
      </c>
      <c r="J32" s="35" t="s">
        <v>40</v>
      </c>
      <c r="L32" s="32"/>
    </row>
    <row r="33" spans="2:12" s="1" customFormat="1" ht="14.45" customHeight="1">
      <c r="B33" s="32"/>
      <c r="D33" s="55" t="s">
        <v>41</v>
      </c>
      <c r="E33" s="27" t="s">
        <v>42</v>
      </c>
      <c r="F33" s="92">
        <f>ROUND((SUM(BE123:BE218)),  0)</f>
        <v>0</v>
      </c>
      <c r="I33" s="93">
        <v>0.21</v>
      </c>
      <c r="J33" s="92">
        <f>ROUND(((SUM(BE123:BE218))*I33),  0)</f>
        <v>0</v>
      </c>
      <c r="L33" s="32"/>
    </row>
    <row r="34" spans="2:12" s="1" customFormat="1" ht="14.45" customHeight="1">
      <c r="B34" s="32"/>
      <c r="E34" s="27" t="s">
        <v>43</v>
      </c>
      <c r="F34" s="92">
        <f>ROUND((SUM(BF123:BF218)),  0)</f>
        <v>0</v>
      </c>
      <c r="I34" s="93">
        <v>0.12</v>
      </c>
      <c r="J34" s="92">
        <f>ROUND(((SUM(BF123:BF218))*I34),  0)</f>
        <v>0</v>
      </c>
      <c r="L34" s="32"/>
    </row>
    <row r="35" spans="2:12" s="1" customFormat="1" ht="14.45" hidden="1" customHeight="1">
      <c r="B35" s="32"/>
      <c r="E35" s="27" t="s">
        <v>44</v>
      </c>
      <c r="F35" s="92">
        <f>ROUND((SUM(BG123:BG218)),  0)</f>
        <v>0</v>
      </c>
      <c r="I35" s="93">
        <v>0.21</v>
      </c>
      <c r="J35" s="92">
        <f>0</f>
        <v>0</v>
      </c>
      <c r="L35" s="32"/>
    </row>
    <row r="36" spans="2:12" s="1" customFormat="1" ht="14.45" hidden="1" customHeight="1">
      <c r="B36" s="32"/>
      <c r="E36" s="27" t="s">
        <v>45</v>
      </c>
      <c r="F36" s="92">
        <f>ROUND((SUM(BH123:BH218)),  0)</f>
        <v>0</v>
      </c>
      <c r="I36" s="93">
        <v>0.12</v>
      </c>
      <c r="J36" s="92">
        <f>0</f>
        <v>0</v>
      </c>
      <c r="L36" s="32"/>
    </row>
    <row r="37" spans="2:12" s="1" customFormat="1" ht="14.45" hidden="1" customHeight="1">
      <c r="B37" s="32"/>
      <c r="E37" s="27" t="s">
        <v>46</v>
      </c>
      <c r="F37" s="92">
        <f>ROUND((SUM(BI123:BI218)),  0)</f>
        <v>0</v>
      </c>
      <c r="I37" s="93">
        <v>0</v>
      </c>
      <c r="J37" s="92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4"/>
      <c r="D39" s="95" t="s">
        <v>47</v>
      </c>
      <c r="E39" s="57"/>
      <c r="F39" s="57"/>
      <c r="G39" s="96" t="s">
        <v>48</v>
      </c>
      <c r="H39" s="97" t="s">
        <v>49</v>
      </c>
      <c r="I39" s="57"/>
      <c r="J39" s="98">
        <f>SUM(J30:J37)</f>
        <v>0</v>
      </c>
      <c r="K39" s="99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50</v>
      </c>
      <c r="E50" s="42"/>
      <c r="F50" s="42"/>
      <c r="G50" s="41" t="s">
        <v>51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2"/>
      <c r="D61" s="43" t="s">
        <v>52</v>
      </c>
      <c r="E61" s="34"/>
      <c r="F61" s="100" t="s">
        <v>53</v>
      </c>
      <c r="G61" s="43" t="s">
        <v>52</v>
      </c>
      <c r="H61" s="34"/>
      <c r="I61" s="34"/>
      <c r="J61" s="101" t="s">
        <v>53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2"/>
      <c r="D65" s="41" t="s">
        <v>54</v>
      </c>
      <c r="E65" s="42"/>
      <c r="F65" s="42"/>
      <c r="G65" s="41" t="s">
        <v>55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2"/>
      <c r="D76" s="43" t="s">
        <v>52</v>
      </c>
      <c r="E76" s="34"/>
      <c r="F76" s="100" t="s">
        <v>53</v>
      </c>
      <c r="G76" s="43" t="s">
        <v>52</v>
      </c>
      <c r="H76" s="34"/>
      <c r="I76" s="34"/>
      <c r="J76" s="101" t="s">
        <v>53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136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17</v>
      </c>
      <c r="L84" s="32"/>
    </row>
    <row r="85" spans="2:47" s="1" customFormat="1" ht="26.25" customHeight="1">
      <c r="B85" s="32"/>
      <c r="E85" s="243" t="str">
        <f>E7</f>
        <v>NPK a.s., Pardubická nemocnice - fototerapie, rodinný pokoj, mytí klecí</v>
      </c>
      <c r="F85" s="244"/>
      <c r="G85" s="244"/>
      <c r="H85" s="244"/>
      <c r="L85" s="32"/>
    </row>
    <row r="86" spans="2:47" s="1" customFormat="1" ht="12" customHeight="1">
      <c r="B86" s="32"/>
      <c r="C86" s="27" t="s">
        <v>131</v>
      </c>
      <c r="L86" s="32"/>
    </row>
    <row r="87" spans="2:47" s="1" customFormat="1" ht="16.5" customHeight="1">
      <c r="B87" s="32"/>
      <c r="E87" s="227" t="str">
        <f>E9</f>
        <v>4 - Rodinný pokoj - ZTI, UT</v>
      </c>
      <c r="F87" s="242"/>
      <c r="G87" s="242"/>
      <c r="H87" s="242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21</v>
      </c>
      <c r="F89" s="25" t="str">
        <f>F12</f>
        <v xml:space="preserve"> </v>
      </c>
      <c r="I89" s="27" t="s">
        <v>23</v>
      </c>
      <c r="J89" s="52" t="str">
        <f>IF(J12="","",J12)</f>
        <v>8. 10. 2025</v>
      </c>
      <c r="L89" s="32"/>
    </row>
    <row r="90" spans="2:47" s="1" customFormat="1" ht="6.95" customHeight="1">
      <c r="B90" s="32"/>
      <c r="L90" s="32"/>
    </row>
    <row r="91" spans="2:47" s="1" customFormat="1" ht="25.7" customHeight="1">
      <c r="B91" s="32"/>
      <c r="C91" s="27" t="s">
        <v>25</v>
      </c>
      <c r="F91" s="25" t="str">
        <f>E15</f>
        <v>Nemocnice Pardubického kraje a.s., Kyjevská 44</v>
      </c>
      <c r="I91" s="27" t="s">
        <v>31</v>
      </c>
      <c r="J91" s="30" t="str">
        <f>E21</f>
        <v>Projekce CZ s.r.o., Tovární 290, Chrudim</v>
      </c>
      <c r="L91" s="32"/>
    </row>
    <row r="92" spans="2:47" s="1" customFormat="1" ht="15.2" customHeight="1">
      <c r="B92" s="32"/>
      <c r="C92" s="27" t="s">
        <v>29</v>
      </c>
      <c r="F92" s="25" t="str">
        <f>IF(E18="","",E18)</f>
        <v>Vyplň údaj</v>
      </c>
      <c r="I92" s="27" t="s">
        <v>34</v>
      </c>
      <c r="J92" s="30" t="str">
        <f>E24</f>
        <v>ing. V. Švehla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2" t="s">
        <v>137</v>
      </c>
      <c r="D94" s="94"/>
      <c r="E94" s="94"/>
      <c r="F94" s="94"/>
      <c r="G94" s="94"/>
      <c r="H94" s="94"/>
      <c r="I94" s="94"/>
      <c r="J94" s="103" t="s">
        <v>138</v>
      </c>
      <c r="K94" s="94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4" t="s">
        <v>139</v>
      </c>
      <c r="J96" s="66">
        <f>J123</f>
        <v>0</v>
      </c>
      <c r="L96" s="32"/>
      <c r="AU96" s="17" t="s">
        <v>140</v>
      </c>
    </row>
    <row r="97" spans="2:12" s="8" customFormat="1" ht="24.95" customHeight="1">
      <c r="B97" s="105"/>
      <c r="D97" s="106" t="s">
        <v>700</v>
      </c>
      <c r="E97" s="107"/>
      <c r="F97" s="107"/>
      <c r="G97" s="107"/>
      <c r="H97" s="107"/>
      <c r="I97" s="107"/>
      <c r="J97" s="108">
        <f>J124</f>
        <v>0</v>
      </c>
      <c r="L97" s="105"/>
    </row>
    <row r="98" spans="2:12" s="9" customFormat="1" ht="19.899999999999999" customHeight="1">
      <c r="B98" s="109"/>
      <c r="D98" s="110" t="s">
        <v>701</v>
      </c>
      <c r="E98" s="111"/>
      <c r="F98" s="111"/>
      <c r="G98" s="111"/>
      <c r="H98" s="111"/>
      <c r="I98" s="111"/>
      <c r="J98" s="112">
        <f>J125</f>
        <v>0</v>
      </c>
      <c r="L98" s="109"/>
    </row>
    <row r="99" spans="2:12" s="9" customFormat="1" ht="19.899999999999999" customHeight="1">
      <c r="B99" s="109"/>
      <c r="D99" s="110" t="s">
        <v>702</v>
      </c>
      <c r="E99" s="111"/>
      <c r="F99" s="111"/>
      <c r="G99" s="111"/>
      <c r="H99" s="111"/>
      <c r="I99" s="111"/>
      <c r="J99" s="112">
        <f>J128</f>
        <v>0</v>
      </c>
      <c r="L99" s="109"/>
    </row>
    <row r="100" spans="2:12" s="9" customFormat="1" ht="19.899999999999999" customHeight="1">
      <c r="B100" s="109"/>
      <c r="D100" s="110" t="s">
        <v>703</v>
      </c>
      <c r="E100" s="111"/>
      <c r="F100" s="111"/>
      <c r="G100" s="111"/>
      <c r="H100" s="111"/>
      <c r="I100" s="111"/>
      <c r="J100" s="112">
        <f>J145</f>
        <v>0</v>
      </c>
      <c r="L100" s="109"/>
    </row>
    <row r="101" spans="2:12" s="9" customFormat="1" ht="19.899999999999999" customHeight="1">
      <c r="B101" s="109"/>
      <c r="D101" s="110" t="s">
        <v>706</v>
      </c>
      <c r="E101" s="111"/>
      <c r="F101" s="111"/>
      <c r="G101" s="111"/>
      <c r="H101" s="111"/>
      <c r="I101" s="111"/>
      <c r="J101" s="112">
        <f>J170</f>
        <v>0</v>
      </c>
      <c r="L101" s="109"/>
    </row>
    <row r="102" spans="2:12" s="9" customFormat="1" ht="19.899999999999999" customHeight="1">
      <c r="B102" s="109"/>
      <c r="D102" s="110" t="s">
        <v>708</v>
      </c>
      <c r="E102" s="111"/>
      <c r="F102" s="111"/>
      <c r="G102" s="111"/>
      <c r="H102" s="111"/>
      <c r="I102" s="111"/>
      <c r="J102" s="112">
        <f>J187</f>
        <v>0</v>
      </c>
      <c r="L102" s="109"/>
    </row>
    <row r="103" spans="2:12" s="8" customFormat="1" ht="24.95" customHeight="1">
      <c r="B103" s="105"/>
      <c r="D103" s="106" t="s">
        <v>709</v>
      </c>
      <c r="E103" s="107"/>
      <c r="F103" s="107"/>
      <c r="G103" s="107"/>
      <c r="H103" s="107"/>
      <c r="I103" s="107"/>
      <c r="J103" s="108">
        <f>J216</f>
        <v>0</v>
      </c>
      <c r="L103" s="105"/>
    </row>
    <row r="104" spans="2:12" s="1" customFormat="1" ht="21.75" customHeight="1">
      <c r="B104" s="32"/>
      <c r="L104" s="32"/>
    </row>
    <row r="105" spans="2:12" s="1" customFormat="1" ht="6.95" customHeight="1">
      <c r="B105" s="44"/>
      <c r="C105" s="45"/>
      <c r="D105" s="45"/>
      <c r="E105" s="45"/>
      <c r="F105" s="45"/>
      <c r="G105" s="45"/>
      <c r="H105" s="45"/>
      <c r="I105" s="45"/>
      <c r="J105" s="45"/>
      <c r="K105" s="45"/>
      <c r="L105" s="32"/>
    </row>
    <row r="109" spans="2:12" s="1" customFormat="1" ht="6.95" customHeight="1">
      <c r="B109" s="46"/>
      <c r="C109" s="47"/>
      <c r="D109" s="47"/>
      <c r="E109" s="47"/>
      <c r="F109" s="47"/>
      <c r="G109" s="47"/>
      <c r="H109" s="47"/>
      <c r="I109" s="47"/>
      <c r="J109" s="47"/>
      <c r="K109" s="47"/>
      <c r="L109" s="32"/>
    </row>
    <row r="110" spans="2:12" s="1" customFormat="1" ht="24.95" customHeight="1">
      <c r="B110" s="32"/>
      <c r="C110" s="21" t="s">
        <v>157</v>
      </c>
      <c r="L110" s="32"/>
    </row>
    <row r="111" spans="2:12" s="1" customFormat="1" ht="6.95" customHeight="1">
      <c r="B111" s="32"/>
      <c r="L111" s="32"/>
    </row>
    <row r="112" spans="2:12" s="1" customFormat="1" ht="12" customHeight="1">
      <c r="B112" s="32"/>
      <c r="C112" s="27" t="s">
        <v>17</v>
      </c>
      <c r="L112" s="32"/>
    </row>
    <row r="113" spans="2:65" s="1" customFormat="1" ht="26.25" customHeight="1">
      <c r="B113" s="32"/>
      <c r="E113" s="243" t="str">
        <f>E7</f>
        <v>NPK a.s., Pardubická nemocnice - fototerapie, rodinný pokoj, mytí klecí</v>
      </c>
      <c r="F113" s="244"/>
      <c r="G113" s="244"/>
      <c r="H113" s="244"/>
      <c r="L113" s="32"/>
    </row>
    <row r="114" spans="2:65" s="1" customFormat="1" ht="12" customHeight="1">
      <c r="B114" s="32"/>
      <c r="C114" s="27" t="s">
        <v>131</v>
      </c>
      <c r="L114" s="32"/>
    </row>
    <row r="115" spans="2:65" s="1" customFormat="1" ht="16.5" customHeight="1">
      <c r="B115" s="32"/>
      <c r="E115" s="227" t="str">
        <f>E9</f>
        <v>4 - Rodinný pokoj - ZTI, UT</v>
      </c>
      <c r="F115" s="242"/>
      <c r="G115" s="242"/>
      <c r="H115" s="242"/>
      <c r="L115" s="32"/>
    </row>
    <row r="116" spans="2:65" s="1" customFormat="1" ht="6.95" customHeight="1">
      <c r="B116" s="32"/>
      <c r="L116" s="32"/>
    </row>
    <row r="117" spans="2:65" s="1" customFormat="1" ht="12" customHeight="1">
      <c r="B117" s="32"/>
      <c r="C117" s="27" t="s">
        <v>21</v>
      </c>
      <c r="F117" s="25" t="str">
        <f>F12</f>
        <v xml:space="preserve"> </v>
      </c>
      <c r="I117" s="27" t="s">
        <v>23</v>
      </c>
      <c r="J117" s="52" t="str">
        <f>IF(J12="","",J12)</f>
        <v>8. 10. 2025</v>
      </c>
      <c r="L117" s="32"/>
    </row>
    <row r="118" spans="2:65" s="1" customFormat="1" ht="6.95" customHeight="1">
      <c r="B118" s="32"/>
      <c r="L118" s="32"/>
    </row>
    <row r="119" spans="2:65" s="1" customFormat="1" ht="25.7" customHeight="1">
      <c r="B119" s="32"/>
      <c r="C119" s="27" t="s">
        <v>25</v>
      </c>
      <c r="F119" s="25" t="str">
        <f>E15</f>
        <v>Nemocnice Pardubického kraje a.s., Kyjevská 44</v>
      </c>
      <c r="I119" s="27" t="s">
        <v>31</v>
      </c>
      <c r="J119" s="30" t="str">
        <f>E21</f>
        <v>Projekce CZ s.r.o., Tovární 290, Chrudim</v>
      </c>
      <c r="L119" s="32"/>
    </row>
    <row r="120" spans="2:65" s="1" customFormat="1" ht="15.2" customHeight="1">
      <c r="B120" s="32"/>
      <c r="C120" s="27" t="s">
        <v>29</v>
      </c>
      <c r="F120" s="25" t="str">
        <f>IF(E18="","",E18)</f>
        <v>Vyplň údaj</v>
      </c>
      <c r="I120" s="27" t="s">
        <v>34</v>
      </c>
      <c r="J120" s="30" t="str">
        <f>E24</f>
        <v>ing. V. Švehla</v>
      </c>
      <c r="L120" s="32"/>
    </row>
    <row r="121" spans="2:65" s="1" customFormat="1" ht="10.35" customHeight="1">
      <c r="B121" s="32"/>
      <c r="L121" s="32"/>
    </row>
    <row r="122" spans="2:65" s="10" customFormat="1" ht="29.25" customHeight="1">
      <c r="B122" s="113"/>
      <c r="C122" s="114" t="s">
        <v>158</v>
      </c>
      <c r="D122" s="115" t="s">
        <v>62</v>
      </c>
      <c r="E122" s="115" t="s">
        <v>58</v>
      </c>
      <c r="F122" s="115" t="s">
        <v>59</v>
      </c>
      <c r="G122" s="115" t="s">
        <v>159</v>
      </c>
      <c r="H122" s="115" t="s">
        <v>160</v>
      </c>
      <c r="I122" s="115" t="s">
        <v>161</v>
      </c>
      <c r="J122" s="115" t="s">
        <v>138</v>
      </c>
      <c r="K122" s="116" t="s">
        <v>162</v>
      </c>
      <c r="L122" s="113"/>
      <c r="M122" s="59" t="s">
        <v>1</v>
      </c>
      <c r="N122" s="60" t="s">
        <v>41</v>
      </c>
      <c r="O122" s="60" t="s">
        <v>163</v>
      </c>
      <c r="P122" s="60" t="s">
        <v>164</v>
      </c>
      <c r="Q122" s="60" t="s">
        <v>165</v>
      </c>
      <c r="R122" s="60" t="s">
        <v>166</v>
      </c>
      <c r="S122" s="60" t="s">
        <v>167</v>
      </c>
      <c r="T122" s="61" t="s">
        <v>168</v>
      </c>
    </row>
    <row r="123" spans="2:65" s="1" customFormat="1" ht="22.9" customHeight="1">
      <c r="B123" s="32"/>
      <c r="C123" s="64" t="s">
        <v>169</v>
      </c>
      <c r="J123" s="117">
        <f>BK123</f>
        <v>0</v>
      </c>
      <c r="L123" s="32"/>
      <c r="M123" s="62"/>
      <c r="N123" s="53"/>
      <c r="O123" s="53"/>
      <c r="P123" s="118">
        <f>P124+P216</f>
        <v>0</v>
      </c>
      <c r="Q123" s="53"/>
      <c r="R123" s="118">
        <f>R124+R216</f>
        <v>0</v>
      </c>
      <c r="S123" s="53"/>
      <c r="T123" s="119">
        <f>T124+T216</f>
        <v>0</v>
      </c>
      <c r="AT123" s="17" t="s">
        <v>76</v>
      </c>
      <c r="AU123" s="17" t="s">
        <v>140</v>
      </c>
      <c r="BK123" s="120">
        <f>BK124+BK216</f>
        <v>0</v>
      </c>
    </row>
    <row r="124" spans="2:65" s="11" customFormat="1" ht="25.9" customHeight="1">
      <c r="B124" s="121"/>
      <c r="D124" s="122" t="s">
        <v>76</v>
      </c>
      <c r="E124" s="123" t="s">
        <v>327</v>
      </c>
      <c r="F124" s="123" t="s">
        <v>726</v>
      </c>
      <c r="I124" s="124"/>
      <c r="J124" s="125">
        <f>BK124</f>
        <v>0</v>
      </c>
      <c r="L124" s="121"/>
      <c r="M124" s="126"/>
      <c r="P124" s="127">
        <f>P125+P128+P145+P170+P187</f>
        <v>0</v>
      </c>
      <c r="R124" s="127">
        <f>R125+R128+R145+R170+R187</f>
        <v>0</v>
      </c>
      <c r="T124" s="128">
        <f>T125+T128+T145+T170+T187</f>
        <v>0</v>
      </c>
      <c r="AR124" s="122" t="s">
        <v>85</v>
      </c>
      <c r="AT124" s="129" t="s">
        <v>76</v>
      </c>
      <c r="AU124" s="129" t="s">
        <v>77</v>
      </c>
      <c r="AY124" s="122" t="s">
        <v>172</v>
      </c>
      <c r="BK124" s="130">
        <f>BK125+BK128+BK145+BK170+BK187</f>
        <v>0</v>
      </c>
    </row>
    <row r="125" spans="2:65" s="11" customFormat="1" ht="22.9" customHeight="1">
      <c r="B125" s="121"/>
      <c r="D125" s="122" t="s">
        <v>76</v>
      </c>
      <c r="E125" s="131" t="s">
        <v>727</v>
      </c>
      <c r="F125" s="131" t="s">
        <v>728</v>
      </c>
      <c r="I125" s="124"/>
      <c r="J125" s="132">
        <f>BK125</f>
        <v>0</v>
      </c>
      <c r="L125" s="121"/>
      <c r="M125" s="126"/>
      <c r="P125" s="127">
        <f>SUM(P126:P127)</f>
        <v>0</v>
      </c>
      <c r="R125" s="127">
        <f>SUM(R126:R127)</f>
        <v>0</v>
      </c>
      <c r="T125" s="128">
        <f>SUM(T126:T127)</f>
        <v>0</v>
      </c>
      <c r="AR125" s="122" t="s">
        <v>85</v>
      </c>
      <c r="AT125" s="129" t="s">
        <v>76</v>
      </c>
      <c r="AU125" s="129" t="s">
        <v>8</v>
      </c>
      <c r="AY125" s="122" t="s">
        <v>172</v>
      </c>
      <c r="BK125" s="130">
        <f>SUM(BK126:BK127)</f>
        <v>0</v>
      </c>
    </row>
    <row r="126" spans="2:65" s="1" customFormat="1" ht="21.75" customHeight="1">
      <c r="B126" s="133"/>
      <c r="C126" s="134" t="s">
        <v>8</v>
      </c>
      <c r="D126" s="134" t="s">
        <v>174</v>
      </c>
      <c r="E126" s="135" t="s">
        <v>729</v>
      </c>
      <c r="F126" s="136" t="s">
        <v>730</v>
      </c>
      <c r="G126" s="137" t="s">
        <v>202</v>
      </c>
      <c r="H126" s="138">
        <v>2.5</v>
      </c>
      <c r="I126" s="139"/>
      <c r="J126" s="140">
        <f>ROUND(I126*H126,0)</f>
        <v>0</v>
      </c>
      <c r="K126" s="136" t="s">
        <v>1</v>
      </c>
      <c r="L126" s="32"/>
      <c r="M126" s="141" t="s">
        <v>1</v>
      </c>
      <c r="N126" s="142" t="s">
        <v>42</v>
      </c>
      <c r="P126" s="143">
        <f>O126*H126</f>
        <v>0</v>
      </c>
      <c r="Q126" s="143">
        <v>0</v>
      </c>
      <c r="R126" s="143">
        <f>Q126*H126</f>
        <v>0</v>
      </c>
      <c r="S126" s="143">
        <v>0</v>
      </c>
      <c r="T126" s="144">
        <f>S126*H126</f>
        <v>0</v>
      </c>
      <c r="AR126" s="145" t="s">
        <v>252</v>
      </c>
      <c r="AT126" s="145" t="s">
        <v>174</v>
      </c>
      <c r="AU126" s="145" t="s">
        <v>85</v>
      </c>
      <c r="AY126" s="17" t="s">
        <v>172</v>
      </c>
      <c r="BE126" s="146">
        <f>IF(N126="základní",J126,0)</f>
        <v>0</v>
      </c>
      <c r="BF126" s="146">
        <f>IF(N126="snížená",J126,0)</f>
        <v>0</v>
      </c>
      <c r="BG126" s="146">
        <f>IF(N126="zákl. přenesená",J126,0)</f>
        <v>0</v>
      </c>
      <c r="BH126" s="146">
        <f>IF(N126="sníž. přenesená",J126,0)</f>
        <v>0</v>
      </c>
      <c r="BI126" s="146">
        <f>IF(N126="nulová",J126,0)</f>
        <v>0</v>
      </c>
      <c r="BJ126" s="17" t="s">
        <v>8</v>
      </c>
      <c r="BK126" s="146">
        <f>ROUND(I126*H126,0)</f>
        <v>0</v>
      </c>
      <c r="BL126" s="17" t="s">
        <v>252</v>
      </c>
      <c r="BM126" s="145" t="s">
        <v>85</v>
      </c>
    </row>
    <row r="127" spans="2:65" s="1" customFormat="1" ht="49.15" customHeight="1">
      <c r="B127" s="133"/>
      <c r="C127" s="134" t="s">
        <v>85</v>
      </c>
      <c r="D127" s="134" t="s">
        <v>174</v>
      </c>
      <c r="E127" s="135" t="s">
        <v>732</v>
      </c>
      <c r="F127" s="136" t="s">
        <v>733</v>
      </c>
      <c r="G127" s="137" t="s">
        <v>306</v>
      </c>
      <c r="H127" s="138">
        <v>1E-3</v>
      </c>
      <c r="I127" s="139"/>
      <c r="J127" s="140">
        <f>ROUND(I127*H127,0)</f>
        <v>0</v>
      </c>
      <c r="K127" s="136" t="s">
        <v>1</v>
      </c>
      <c r="L127" s="32"/>
      <c r="M127" s="141" t="s">
        <v>1</v>
      </c>
      <c r="N127" s="142" t="s">
        <v>42</v>
      </c>
      <c r="P127" s="143">
        <f>O127*H127</f>
        <v>0</v>
      </c>
      <c r="Q127" s="143">
        <v>0</v>
      </c>
      <c r="R127" s="143">
        <f>Q127*H127</f>
        <v>0</v>
      </c>
      <c r="S127" s="143">
        <v>0</v>
      </c>
      <c r="T127" s="144">
        <f>S127*H127</f>
        <v>0</v>
      </c>
      <c r="AR127" s="145" t="s">
        <v>252</v>
      </c>
      <c r="AT127" s="145" t="s">
        <v>174</v>
      </c>
      <c r="AU127" s="145" t="s">
        <v>85</v>
      </c>
      <c r="AY127" s="17" t="s">
        <v>172</v>
      </c>
      <c r="BE127" s="146">
        <f>IF(N127="základní",J127,0)</f>
        <v>0</v>
      </c>
      <c r="BF127" s="146">
        <f>IF(N127="snížená",J127,0)</f>
        <v>0</v>
      </c>
      <c r="BG127" s="146">
        <f>IF(N127="zákl. přenesená",J127,0)</f>
        <v>0</v>
      </c>
      <c r="BH127" s="146">
        <f>IF(N127="sníž. přenesená",J127,0)</f>
        <v>0</v>
      </c>
      <c r="BI127" s="146">
        <f>IF(N127="nulová",J127,0)</f>
        <v>0</v>
      </c>
      <c r="BJ127" s="17" t="s">
        <v>8</v>
      </c>
      <c r="BK127" s="146">
        <f>ROUND(I127*H127,0)</f>
        <v>0</v>
      </c>
      <c r="BL127" s="17" t="s">
        <v>252</v>
      </c>
      <c r="BM127" s="145" t="s">
        <v>91</v>
      </c>
    </row>
    <row r="128" spans="2:65" s="11" customFormat="1" ht="22.9" customHeight="1">
      <c r="B128" s="121"/>
      <c r="D128" s="122" t="s">
        <v>76</v>
      </c>
      <c r="E128" s="131" t="s">
        <v>734</v>
      </c>
      <c r="F128" s="131" t="s">
        <v>735</v>
      </c>
      <c r="I128" s="124"/>
      <c r="J128" s="132">
        <f>BK128</f>
        <v>0</v>
      </c>
      <c r="L128" s="121"/>
      <c r="M128" s="126"/>
      <c r="P128" s="127">
        <f>SUM(P129:P144)</f>
        <v>0</v>
      </c>
      <c r="R128" s="127">
        <f>SUM(R129:R144)</f>
        <v>0</v>
      </c>
      <c r="T128" s="128">
        <f>SUM(T129:T144)</f>
        <v>0</v>
      </c>
      <c r="AR128" s="122" t="s">
        <v>85</v>
      </c>
      <c r="AT128" s="129" t="s">
        <v>76</v>
      </c>
      <c r="AU128" s="129" t="s">
        <v>8</v>
      </c>
      <c r="AY128" s="122" t="s">
        <v>172</v>
      </c>
      <c r="BK128" s="130">
        <f>SUM(BK129:BK144)</f>
        <v>0</v>
      </c>
    </row>
    <row r="129" spans="2:65" s="1" customFormat="1" ht="37.9" customHeight="1">
      <c r="B129" s="133"/>
      <c r="C129" s="134" t="s">
        <v>88</v>
      </c>
      <c r="D129" s="134" t="s">
        <v>174</v>
      </c>
      <c r="E129" s="135" t="s">
        <v>736</v>
      </c>
      <c r="F129" s="136" t="s">
        <v>737</v>
      </c>
      <c r="G129" s="137" t="s">
        <v>202</v>
      </c>
      <c r="H129" s="138">
        <v>4</v>
      </c>
      <c r="I129" s="139"/>
      <c r="J129" s="140">
        <f>ROUND(I129*H129,0)</f>
        <v>0</v>
      </c>
      <c r="K129" s="136" t="s">
        <v>1</v>
      </c>
      <c r="L129" s="32"/>
      <c r="M129" s="141" t="s">
        <v>1</v>
      </c>
      <c r="N129" s="142" t="s">
        <v>42</v>
      </c>
      <c r="P129" s="143">
        <f>O129*H129</f>
        <v>0</v>
      </c>
      <c r="Q129" s="143">
        <v>0</v>
      </c>
      <c r="R129" s="143">
        <f>Q129*H129</f>
        <v>0</v>
      </c>
      <c r="S129" s="143">
        <v>0</v>
      </c>
      <c r="T129" s="144">
        <f>S129*H129</f>
        <v>0</v>
      </c>
      <c r="AR129" s="145" t="s">
        <v>252</v>
      </c>
      <c r="AT129" s="145" t="s">
        <v>174</v>
      </c>
      <c r="AU129" s="145" t="s">
        <v>85</v>
      </c>
      <c r="AY129" s="17" t="s">
        <v>172</v>
      </c>
      <c r="BE129" s="146">
        <f>IF(N129="základní",J129,0)</f>
        <v>0</v>
      </c>
      <c r="BF129" s="146">
        <f>IF(N129="snížená",J129,0)</f>
        <v>0</v>
      </c>
      <c r="BG129" s="146">
        <f>IF(N129="zákl. přenesená",J129,0)</f>
        <v>0</v>
      </c>
      <c r="BH129" s="146">
        <f>IF(N129="sníž. přenesená",J129,0)</f>
        <v>0</v>
      </c>
      <c r="BI129" s="146">
        <f>IF(N129="nulová",J129,0)</f>
        <v>0</v>
      </c>
      <c r="BJ129" s="17" t="s">
        <v>8</v>
      </c>
      <c r="BK129" s="146">
        <f>ROUND(I129*H129,0)</f>
        <v>0</v>
      </c>
      <c r="BL129" s="17" t="s">
        <v>252</v>
      </c>
      <c r="BM129" s="145" t="s">
        <v>97</v>
      </c>
    </row>
    <row r="130" spans="2:65" s="12" customFormat="1">
      <c r="B130" s="147"/>
      <c r="D130" s="148" t="s">
        <v>180</v>
      </c>
      <c r="E130" s="149" t="s">
        <v>1</v>
      </c>
      <c r="F130" s="150" t="s">
        <v>1003</v>
      </c>
      <c r="H130" s="151">
        <v>4</v>
      </c>
      <c r="I130" s="152"/>
      <c r="L130" s="147"/>
      <c r="M130" s="153"/>
      <c r="T130" s="154"/>
      <c r="AT130" s="149" t="s">
        <v>180</v>
      </c>
      <c r="AU130" s="149" t="s">
        <v>85</v>
      </c>
      <c r="AV130" s="12" t="s">
        <v>85</v>
      </c>
      <c r="AW130" s="12" t="s">
        <v>33</v>
      </c>
      <c r="AX130" s="12" t="s">
        <v>77</v>
      </c>
      <c r="AY130" s="149" t="s">
        <v>172</v>
      </c>
    </row>
    <row r="131" spans="2:65" s="14" customFormat="1">
      <c r="B131" s="172"/>
      <c r="D131" s="148" t="s">
        <v>180</v>
      </c>
      <c r="E131" s="173" t="s">
        <v>1</v>
      </c>
      <c r="F131" s="174" t="s">
        <v>644</v>
      </c>
      <c r="H131" s="175">
        <v>4</v>
      </c>
      <c r="I131" s="176"/>
      <c r="L131" s="172"/>
      <c r="M131" s="177"/>
      <c r="T131" s="178"/>
      <c r="AT131" s="173" t="s">
        <v>180</v>
      </c>
      <c r="AU131" s="173" t="s">
        <v>85</v>
      </c>
      <c r="AV131" s="14" t="s">
        <v>91</v>
      </c>
      <c r="AW131" s="14" t="s">
        <v>33</v>
      </c>
      <c r="AX131" s="14" t="s">
        <v>8</v>
      </c>
      <c r="AY131" s="173" t="s">
        <v>172</v>
      </c>
    </row>
    <row r="132" spans="2:65" s="1" customFormat="1" ht="49.15" customHeight="1">
      <c r="B132" s="133"/>
      <c r="C132" s="134" t="s">
        <v>91</v>
      </c>
      <c r="D132" s="134" t="s">
        <v>174</v>
      </c>
      <c r="E132" s="135" t="s">
        <v>741</v>
      </c>
      <c r="F132" s="136" t="s">
        <v>742</v>
      </c>
      <c r="G132" s="137" t="s">
        <v>202</v>
      </c>
      <c r="H132" s="138">
        <v>2</v>
      </c>
      <c r="I132" s="139"/>
      <c r="J132" s="140">
        <f>ROUND(I132*H132,0)</f>
        <v>0</v>
      </c>
      <c r="K132" s="136" t="s">
        <v>1</v>
      </c>
      <c r="L132" s="32"/>
      <c r="M132" s="141" t="s">
        <v>1</v>
      </c>
      <c r="N132" s="142" t="s">
        <v>42</v>
      </c>
      <c r="P132" s="143">
        <f>O132*H132</f>
        <v>0</v>
      </c>
      <c r="Q132" s="143">
        <v>0</v>
      </c>
      <c r="R132" s="143">
        <f>Q132*H132</f>
        <v>0</v>
      </c>
      <c r="S132" s="143">
        <v>0</v>
      </c>
      <c r="T132" s="144">
        <f>S132*H132</f>
        <v>0</v>
      </c>
      <c r="AR132" s="145" t="s">
        <v>252</v>
      </c>
      <c r="AT132" s="145" t="s">
        <v>174</v>
      </c>
      <c r="AU132" s="145" t="s">
        <v>85</v>
      </c>
      <c r="AY132" s="17" t="s">
        <v>172</v>
      </c>
      <c r="BE132" s="146">
        <f>IF(N132="základní",J132,0)</f>
        <v>0</v>
      </c>
      <c r="BF132" s="146">
        <f>IF(N132="snížená",J132,0)</f>
        <v>0</v>
      </c>
      <c r="BG132" s="146">
        <f>IF(N132="zákl. přenesená",J132,0)</f>
        <v>0</v>
      </c>
      <c r="BH132" s="146">
        <f>IF(N132="sníž. přenesená",J132,0)</f>
        <v>0</v>
      </c>
      <c r="BI132" s="146">
        <f>IF(N132="nulová",J132,0)</f>
        <v>0</v>
      </c>
      <c r="BJ132" s="17" t="s">
        <v>8</v>
      </c>
      <c r="BK132" s="146">
        <f>ROUND(I132*H132,0)</f>
        <v>0</v>
      </c>
      <c r="BL132" s="17" t="s">
        <v>252</v>
      </c>
      <c r="BM132" s="145" t="s">
        <v>103</v>
      </c>
    </row>
    <row r="133" spans="2:65" s="12" customFormat="1">
      <c r="B133" s="147"/>
      <c r="D133" s="148" t="s">
        <v>180</v>
      </c>
      <c r="E133" s="149" t="s">
        <v>1</v>
      </c>
      <c r="F133" s="150" t="s">
        <v>1004</v>
      </c>
      <c r="H133" s="151">
        <v>2</v>
      </c>
      <c r="I133" s="152"/>
      <c r="L133" s="147"/>
      <c r="M133" s="153"/>
      <c r="T133" s="154"/>
      <c r="AT133" s="149" t="s">
        <v>180</v>
      </c>
      <c r="AU133" s="149" t="s">
        <v>85</v>
      </c>
      <c r="AV133" s="12" t="s">
        <v>85</v>
      </c>
      <c r="AW133" s="12" t="s">
        <v>33</v>
      </c>
      <c r="AX133" s="12" t="s">
        <v>77</v>
      </c>
      <c r="AY133" s="149" t="s">
        <v>172</v>
      </c>
    </row>
    <row r="134" spans="2:65" s="14" customFormat="1">
      <c r="B134" s="172"/>
      <c r="D134" s="148" t="s">
        <v>180</v>
      </c>
      <c r="E134" s="173" t="s">
        <v>1</v>
      </c>
      <c r="F134" s="174" t="s">
        <v>644</v>
      </c>
      <c r="H134" s="175">
        <v>2</v>
      </c>
      <c r="I134" s="176"/>
      <c r="L134" s="172"/>
      <c r="M134" s="177"/>
      <c r="T134" s="178"/>
      <c r="AT134" s="173" t="s">
        <v>180</v>
      </c>
      <c r="AU134" s="173" t="s">
        <v>85</v>
      </c>
      <c r="AV134" s="14" t="s">
        <v>91</v>
      </c>
      <c r="AW134" s="14" t="s">
        <v>33</v>
      </c>
      <c r="AX134" s="14" t="s">
        <v>8</v>
      </c>
      <c r="AY134" s="173" t="s">
        <v>172</v>
      </c>
    </row>
    <row r="135" spans="2:65" s="1" customFormat="1" ht="55.5" customHeight="1">
      <c r="B135" s="133"/>
      <c r="C135" s="134" t="s">
        <v>94</v>
      </c>
      <c r="D135" s="134" t="s">
        <v>174</v>
      </c>
      <c r="E135" s="135" t="s">
        <v>744</v>
      </c>
      <c r="F135" s="136" t="s">
        <v>745</v>
      </c>
      <c r="G135" s="137" t="s">
        <v>202</v>
      </c>
      <c r="H135" s="138">
        <v>2</v>
      </c>
      <c r="I135" s="139"/>
      <c r="J135" s="140">
        <f>ROUND(I135*H135,0)</f>
        <v>0</v>
      </c>
      <c r="K135" s="136" t="s">
        <v>1</v>
      </c>
      <c r="L135" s="32"/>
      <c r="M135" s="141" t="s">
        <v>1</v>
      </c>
      <c r="N135" s="142" t="s">
        <v>42</v>
      </c>
      <c r="P135" s="143">
        <f>O135*H135</f>
        <v>0</v>
      </c>
      <c r="Q135" s="143">
        <v>0</v>
      </c>
      <c r="R135" s="143">
        <f>Q135*H135</f>
        <v>0</v>
      </c>
      <c r="S135" s="143">
        <v>0</v>
      </c>
      <c r="T135" s="144">
        <f>S135*H135</f>
        <v>0</v>
      </c>
      <c r="AR135" s="145" t="s">
        <v>252</v>
      </c>
      <c r="AT135" s="145" t="s">
        <v>174</v>
      </c>
      <c r="AU135" s="145" t="s">
        <v>85</v>
      </c>
      <c r="AY135" s="17" t="s">
        <v>172</v>
      </c>
      <c r="BE135" s="146">
        <f>IF(N135="základní",J135,0)</f>
        <v>0</v>
      </c>
      <c r="BF135" s="146">
        <f>IF(N135="snížená",J135,0)</f>
        <v>0</v>
      </c>
      <c r="BG135" s="146">
        <f>IF(N135="zákl. přenesená",J135,0)</f>
        <v>0</v>
      </c>
      <c r="BH135" s="146">
        <f>IF(N135="sníž. přenesená",J135,0)</f>
        <v>0</v>
      </c>
      <c r="BI135" s="146">
        <f>IF(N135="nulová",J135,0)</f>
        <v>0</v>
      </c>
      <c r="BJ135" s="17" t="s">
        <v>8</v>
      </c>
      <c r="BK135" s="146">
        <f>ROUND(I135*H135,0)</f>
        <v>0</v>
      </c>
      <c r="BL135" s="17" t="s">
        <v>252</v>
      </c>
      <c r="BM135" s="145" t="s">
        <v>222</v>
      </c>
    </row>
    <row r="136" spans="2:65" s="12" customFormat="1">
      <c r="B136" s="147"/>
      <c r="D136" s="148" t="s">
        <v>180</v>
      </c>
      <c r="E136" s="149" t="s">
        <v>1</v>
      </c>
      <c r="F136" s="150" t="s">
        <v>1005</v>
      </c>
      <c r="H136" s="151">
        <v>2</v>
      </c>
      <c r="I136" s="152"/>
      <c r="L136" s="147"/>
      <c r="M136" s="153"/>
      <c r="T136" s="154"/>
      <c r="AT136" s="149" t="s">
        <v>180</v>
      </c>
      <c r="AU136" s="149" t="s">
        <v>85</v>
      </c>
      <c r="AV136" s="12" t="s">
        <v>85</v>
      </c>
      <c r="AW136" s="12" t="s">
        <v>33</v>
      </c>
      <c r="AX136" s="12" t="s">
        <v>77</v>
      </c>
      <c r="AY136" s="149" t="s">
        <v>172</v>
      </c>
    </row>
    <row r="137" spans="2:65" s="14" customFormat="1">
      <c r="B137" s="172"/>
      <c r="D137" s="148" t="s">
        <v>180</v>
      </c>
      <c r="E137" s="173" t="s">
        <v>1</v>
      </c>
      <c r="F137" s="174" t="s">
        <v>644</v>
      </c>
      <c r="H137" s="175">
        <v>2</v>
      </c>
      <c r="I137" s="176"/>
      <c r="L137" s="172"/>
      <c r="M137" s="177"/>
      <c r="T137" s="178"/>
      <c r="AT137" s="173" t="s">
        <v>180</v>
      </c>
      <c r="AU137" s="173" t="s">
        <v>85</v>
      </c>
      <c r="AV137" s="14" t="s">
        <v>91</v>
      </c>
      <c r="AW137" s="14" t="s">
        <v>33</v>
      </c>
      <c r="AX137" s="14" t="s">
        <v>8</v>
      </c>
      <c r="AY137" s="173" t="s">
        <v>172</v>
      </c>
    </row>
    <row r="138" spans="2:65" s="1" customFormat="1" ht="33" customHeight="1">
      <c r="B138" s="133"/>
      <c r="C138" s="134" t="s">
        <v>97</v>
      </c>
      <c r="D138" s="134" t="s">
        <v>174</v>
      </c>
      <c r="E138" s="135" t="s">
        <v>1006</v>
      </c>
      <c r="F138" s="136" t="s">
        <v>1007</v>
      </c>
      <c r="G138" s="137" t="s">
        <v>202</v>
      </c>
      <c r="H138" s="138">
        <v>4</v>
      </c>
      <c r="I138" s="139"/>
      <c r="J138" s="140">
        <f>ROUND(I138*H138,0)</f>
        <v>0</v>
      </c>
      <c r="K138" s="136" t="s">
        <v>1</v>
      </c>
      <c r="L138" s="32"/>
      <c r="M138" s="141" t="s">
        <v>1</v>
      </c>
      <c r="N138" s="142" t="s">
        <v>42</v>
      </c>
      <c r="P138" s="143">
        <f>O138*H138</f>
        <v>0</v>
      </c>
      <c r="Q138" s="143">
        <v>0</v>
      </c>
      <c r="R138" s="143">
        <f>Q138*H138</f>
        <v>0</v>
      </c>
      <c r="S138" s="143">
        <v>0</v>
      </c>
      <c r="T138" s="144">
        <f>S138*H138</f>
        <v>0</v>
      </c>
      <c r="AR138" s="145" t="s">
        <v>252</v>
      </c>
      <c r="AT138" s="145" t="s">
        <v>174</v>
      </c>
      <c r="AU138" s="145" t="s">
        <v>85</v>
      </c>
      <c r="AY138" s="17" t="s">
        <v>172</v>
      </c>
      <c r="BE138" s="146">
        <f>IF(N138="základní",J138,0)</f>
        <v>0</v>
      </c>
      <c r="BF138" s="146">
        <f>IF(N138="snížená",J138,0)</f>
        <v>0</v>
      </c>
      <c r="BG138" s="146">
        <f>IF(N138="zákl. přenesená",J138,0)</f>
        <v>0</v>
      </c>
      <c r="BH138" s="146">
        <f>IF(N138="sníž. přenesená",J138,0)</f>
        <v>0</v>
      </c>
      <c r="BI138" s="146">
        <f>IF(N138="nulová",J138,0)</f>
        <v>0</v>
      </c>
      <c r="BJ138" s="17" t="s">
        <v>8</v>
      </c>
      <c r="BK138" s="146">
        <f>ROUND(I138*H138,0)</f>
        <v>0</v>
      </c>
      <c r="BL138" s="17" t="s">
        <v>252</v>
      </c>
      <c r="BM138" s="145" t="s">
        <v>9</v>
      </c>
    </row>
    <row r="139" spans="2:65" s="12" customFormat="1">
      <c r="B139" s="147"/>
      <c r="D139" s="148" t="s">
        <v>180</v>
      </c>
      <c r="E139" s="149" t="s">
        <v>1</v>
      </c>
      <c r="F139" s="150" t="s">
        <v>1003</v>
      </c>
      <c r="H139" s="151">
        <v>4</v>
      </c>
      <c r="I139" s="152"/>
      <c r="L139" s="147"/>
      <c r="M139" s="153"/>
      <c r="T139" s="154"/>
      <c r="AT139" s="149" t="s">
        <v>180</v>
      </c>
      <c r="AU139" s="149" t="s">
        <v>85</v>
      </c>
      <c r="AV139" s="12" t="s">
        <v>85</v>
      </c>
      <c r="AW139" s="12" t="s">
        <v>33</v>
      </c>
      <c r="AX139" s="12" t="s">
        <v>77</v>
      </c>
      <c r="AY139" s="149" t="s">
        <v>172</v>
      </c>
    </row>
    <row r="140" spans="2:65" s="14" customFormat="1">
      <c r="B140" s="172"/>
      <c r="D140" s="148" t="s">
        <v>180</v>
      </c>
      <c r="E140" s="173" t="s">
        <v>1</v>
      </c>
      <c r="F140" s="174" t="s">
        <v>644</v>
      </c>
      <c r="H140" s="175">
        <v>4</v>
      </c>
      <c r="I140" s="176"/>
      <c r="L140" s="172"/>
      <c r="M140" s="177"/>
      <c r="T140" s="178"/>
      <c r="AT140" s="173" t="s">
        <v>180</v>
      </c>
      <c r="AU140" s="173" t="s">
        <v>85</v>
      </c>
      <c r="AV140" s="14" t="s">
        <v>91</v>
      </c>
      <c r="AW140" s="14" t="s">
        <v>33</v>
      </c>
      <c r="AX140" s="14" t="s">
        <v>8</v>
      </c>
      <c r="AY140" s="173" t="s">
        <v>172</v>
      </c>
    </row>
    <row r="141" spans="2:65" s="1" customFormat="1" ht="37.9" customHeight="1">
      <c r="B141" s="133"/>
      <c r="C141" s="134" t="s">
        <v>100</v>
      </c>
      <c r="D141" s="134" t="s">
        <v>174</v>
      </c>
      <c r="E141" s="135" t="s">
        <v>1008</v>
      </c>
      <c r="F141" s="136" t="s">
        <v>1009</v>
      </c>
      <c r="G141" s="137" t="s">
        <v>202</v>
      </c>
      <c r="H141" s="138">
        <v>4</v>
      </c>
      <c r="I141" s="139"/>
      <c r="J141" s="140">
        <f>ROUND(I141*H141,0)</f>
        <v>0</v>
      </c>
      <c r="K141" s="136" t="s">
        <v>1</v>
      </c>
      <c r="L141" s="32"/>
      <c r="M141" s="141" t="s">
        <v>1</v>
      </c>
      <c r="N141" s="142" t="s">
        <v>42</v>
      </c>
      <c r="P141" s="143">
        <f>O141*H141</f>
        <v>0</v>
      </c>
      <c r="Q141" s="143">
        <v>0</v>
      </c>
      <c r="R141" s="143">
        <f>Q141*H141</f>
        <v>0</v>
      </c>
      <c r="S141" s="143">
        <v>0</v>
      </c>
      <c r="T141" s="144">
        <f>S141*H141</f>
        <v>0</v>
      </c>
      <c r="AR141" s="145" t="s">
        <v>252</v>
      </c>
      <c r="AT141" s="145" t="s">
        <v>174</v>
      </c>
      <c r="AU141" s="145" t="s">
        <v>85</v>
      </c>
      <c r="AY141" s="17" t="s">
        <v>172</v>
      </c>
      <c r="BE141" s="146">
        <f>IF(N141="základní",J141,0)</f>
        <v>0</v>
      </c>
      <c r="BF141" s="146">
        <f>IF(N141="snížená",J141,0)</f>
        <v>0</v>
      </c>
      <c r="BG141" s="146">
        <f>IF(N141="zákl. přenesená",J141,0)</f>
        <v>0</v>
      </c>
      <c r="BH141" s="146">
        <f>IF(N141="sníž. přenesená",J141,0)</f>
        <v>0</v>
      </c>
      <c r="BI141" s="146">
        <f>IF(N141="nulová",J141,0)</f>
        <v>0</v>
      </c>
      <c r="BJ141" s="17" t="s">
        <v>8</v>
      </c>
      <c r="BK141" s="146">
        <f>ROUND(I141*H141,0)</f>
        <v>0</v>
      </c>
      <c r="BL141" s="17" t="s">
        <v>252</v>
      </c>
      <c r="BM141" s="145" t="s">
        <v>241</v>
      </c>
    </row>
    <row r="142" spans="2:65" s="12" customFormat="1">
      <c r="B142" s="147"/>
      <c r="D142" s="148" t="s">
        <v>180</v>
      </c>
      <c r="E142" s="149" t="s">
        <v>1</v>
      </c>
      <c r="F142" s="150" t="s">
        <v>1003</v>
      </c>
      <c r="H142" s="151">
        <v>4</v>
      </c>
      <c r="I142" s="152"/>
      <c r="L142" s="147"/>
      <c r="M142" s="153"/>
      <c r="T142" s="154"/>
      <c r="AT142" s="149" t="s">
        <v>180</v>
      </c>
      <c r="AU142" s="149" t="s">
        <v>85</v>
      </c>
      <c r="AV142" s="12" t="s">
        <v>85</v>
      </c>
      <c r="AW142" s="12" t="s">
        <v>33</v>
      </c>
      <c r="AX142" s="12" t="s">
        <v>77</v>
      </c>
      <c r="AY142" s="149" t="s">
        <v>172</v>
      </c>
    </row>
    <row r="143" spans="2:65" s="14" customFormat="1">
      <c r="B143" s="172"/>
      <c r="D143" s="148" t="s">
        <v>180</v>
      </c>
      <c r="E143" s="173" t="s">
        <v>1</v>
      </c>
      <c r="F143" s="174" t="s">
        <v>644</v>
      </c>
      <c r="H143" s="175">
        <v>4</v>
      </c>
      <c r="I143" s="176"/>
      <c r="L143" s="172"/>
      <c r="M143" s="177"/>
      <c r="T143" s="178"/>
      <c r="AT143" s="173" t="s">
        <v>180</v>
      </c>
      <c r="AU143" s="173" t="s">
        <v>85</v>
      </c>
      <c r="AV143" s="14" t="s">
        <v>91</v>
      </c>
      <c r="AW143" s="14" t="s">
        <v>33</v>
      </c>
      <c r="AX143" s="14" t="s">
        <v>8</v>
      </c>
      <c r="AY143" s="173" t="s">
        <v>172</v>
      </c>
    </row>
    <row r="144" spans="2:65" s="1" customFormat="1" ht="49.15" customHeight="1">
      <c r="B144" s="133"/>
      <c r="C144" s="134" t="s">
        <v>103</v>
      </c>
      <c r="D144" s="134" t="s">
        <v>174</v>
      </c>
      <c r="E144" s="135" t="s">
        <v>747</v>
      </c>
      <c r="F144" s="136" t="s">
        <v>748</v>
      </c>
      <c r="G144" s="137" t="s">
        <v>306</v>
      </c>
      <c r="H144" s="138">
        <v>2E-3</v>
      </c>
      <c r="I144" s="139"/>
      <c r="J144" s="140">
        <f>ROUND(I144*H144,0)</f>
        <v>0</v>
      </c>
      <c r="K144" s="136" t="s">
        <v>1</v>
      </c>
      <c r="L144" s="32"/>
      <c r="M144" s="141" t="s">
        <v>1</v>
      </c>
      <c r="N144" s="142" t="s">
        <v>42</v>
      </c>
      <c r="P144" s="143">
        <f>O144*H144</f>
        <v>0</v>
      </c>
      <c r="Q144" s="143">
        <v>0</v>
      </c>
      <c r="R144" s="143">
        <f>Q144*H144</f>
        <v>0</v>
      </c>
      <c r="S144" s="143">
        <v>0</v>
      </c>
      <c r="T144" s="144">
        <f>S144*H144</f>
        <v>0</v>
      </c>
      <c r="AR144" s="145" t="s">
        <v>252</v>
      </c>
      <c r="AT144" s="145" t="s">
        <v>174</v>
      </c>
      <c r="AU144" s="145" t="s">
        <v>85</v>
      </c>
      <c r="AY144" s="17" t="s">
        <v>172</v>
      </c>
      <c r="BE144" s="146">
        <f>IF(N144="základní",J144,0)</f>
        <v>0</v>
      </c>
      <c r="BF144" s="146">
        <f>IF(N144="snížená",J144,0)</f>
        <v>0</v>
      </c>
      <c r="BG144" s="146">
        <f>IF(N144="zákl. přenesená",J144,0)</f>
        <v>0</v>
      </c>
      <c r="BH144" s="146">
        <f>IF(N144="sníž. přenesená",J144,0)</f>
        <v>0</v>
      </c>
      <c r="BI144" s="146">
        <f>IF(N144="nulová",J144,0)</f>
        <v>0</v>
      </c>
      <c r="BJ144" s="17" t="s">
        <v>8</v>
      </c>
      <c r="BK144" s="146">
        <f>ROUND(I144*H144,0)</f>
        <v>0</v>
      </c>
      <c r="BL144" s="17" t="s">
        <v>252</v>
      </c>
      <c r="BM144" s="145" t="s">
        <v>252</v>
      </c>
    </row>
    <row r="145" spans="2:65" s="11" customFormat="1" ht="22.9" customHeight="1">
      <c r="B145" s="121"/>
      <c r="D145" s="122" t="s">
        <v>76</v>
      </c>
      <c r="E145" s="131" t="s">
        <v>749</v>
      </c>
      <c r="F145" s="131" t="s">
        <v>750</v>
      </c>
      <c r="I145" s="124"/>
      <c r="J145" s="132">
        <f>BK145</f>
        <v>0</v>
      </c>
      <c r="L145" s="121"/>
      <c r="M145" s="126"/>
      <c r="P145" s="127">
        <f>SUM(P146:P169)</f>
        <v>0</v>
      </c>
      <c r="R145" s="127">
        <f>SUM(R146:R169)</f>
        <v>0</v>
      </c>
      <c r="T145" s="128">
        <f>SUM(T146:T169)</f>
        <v>0</v>
      </c>
      <c r="AR145" s="122" t="s">
        <v>85</v>
      </c>
      <c r="AT145" s="129" t="s">
        <v>76</v>
      </c>
      <c r="AU145" s="129" t="s">
        <v>8</v>
      </c>
      <c r="AY145" s="122" t="s">
        <v>172</v>
      </c>
      <c r="BK145" s="130">
        <f>SUM(BK146:BK169)</f>
        <v>0</v>
      </c>
    </row>
    <row r="146" spans="2:65" s="1" customFormat="1" ht="16.5" customHeight="1">
      <c r="B146" s="133"/>
      <c r="C146" s="134" t="s">
        <v>106</v>
      </c>
      <c r="D146" s="134" t="s">
        <v>174</v>
      </c>
      <c r="E146" s="135" t="s">
        <v>1010</v>
      </c>
      <c r="F146" s="136" t="s">
        <v>1011</v>
      </c>
      <c r="G146" s="137" t="s">
        <v>753</v>
      </c>
      <c r="H146" s="138">
        <v>1</v>
      </c>
      <c r="I146" s="139"/>
      <c r="J146" s="140">
        <f>ROUND(I146*H146,0)</f>
        <v>0</v>
      </c>
      <c r="K146" s="136" t="s">
        <v>1</v>
      </c>
      <c r="L146" s="32"/>
      <c r="M146" s="141" t="s">
        <v>1</v>
      </c>
      <c r="N146" s="142" t="s">
        <v>42</v>
      </c>
      <c r="P146" s="143">
        <f>O146*H146</f>
        <v>0</v>
      </c>
      <c r="Q146" s="143">
        <v>0</v>
      </c>
      <c r="R146" s="143">
        <f>Q146*H146</f>
        <v>0</v>
      </c>
      <c r="S146" s="143">
        <v>0</v>
      </c>
      <c r="T146" s="144">
        <f>S146*H146</f>
        <v>0</v>
      </c>
      <c r="AR146" s="145" t="s">
        <v>252</v>
      </c>
      <c r="AT146" s="145" t="s">
        <v>174</v>
      </c>
      <c r="AU146" s="145" t="s">
        <v>85</v>
      </c>
      <c r="AY146" s="17" t="s">
        <v>172</v>
      </c>
      <c r="BE146" s="146">
        <f>IF(N146="základní",J146,0)</f>
        <v>0</v>
      </c>
      <c r="BF146" s="146">
        <f>IF(N146="snížená",J146,0)</f>
        <v>0</v>
      </c>
      <c r="BG146" s="146">
        <f>IF(N146="zákl. přenesená",J146,0)</f>
        <v>0</v>
      </c>
      <c r="BH146" s="146">
        <f>IF(N146="sníž. přenesená",J146,0)</f>
        <v>0</v>
      </c>
      <c r="BI146" s="146">
        <f>IF(N146="nulová",J146,0)</f>
        <v>0</v>
      </c>
      <c r="BJ146" s="17" t="s">
        <v>8</v>
      </c>
      <c r="BK146" s="146">
        <f>ROUND(I146*H146,0)</f>
        <v>0</v>
      </c>
      <c r="BL146" s="17" t="s">
        <v>252</v>
      </c>
      <c r="BM146" s="145" t="s">
        <v>263</v>
      </c>
    </row>
    <row r="147" spans="2:65" s="12" customFormat="1">
      <c r="B147" s="147"/>
      <c r="D147" s="148" t="s">
        <v>180</v>
      </c>
      <c r="E147" s="149" t="s">
        <v>1</v>
      </c>
      <c r="F147" s="150" t="s">
        <v>1012</v>
      </c>
      <c r="H147" s="151">
        <v>1</v>
      </c>
      <c r="I147" s="152"/>
      <c r="L147" s="147"/>
      <c r="M147" s="153"/>
      <c r="T147" s="154"/>
      <c r="AT147" s="149" t="s">
        <v>180</v>
      </c>
      <c r="AU147" s="149" t="s">
        <v>85</v>
      </c>
      <c r="AV147" s="12" t="s">
        <v>85</v>
      </c>
      <c r="AW147" s="12" t="s">
        <v>33</v>
      </c>
      <c r="AX147" s="12" t="s">
        <v>77</v>
      </c>
      <c r="AY147" s="149" t="s">
        <v>172</v>
      </c>
    </row>
    <row r="148" spans="2:65" s="14" customFormat="1">
      <c r="B148" s="172"/>
      <c r="D148" s="148" t="s">
        <v>180</v>
      </c>
      <c r="E148" s="173" t="s">
        <v>1</v>
      </c>
      <c r="F148" s="174" t="s">
        <v>644</v>
      </c>
      <c r="H148" s="175">
        <v>1</v>
      </c>
      <c r="I148" s="176"/>
      <c r="L148" s="172"/>
      <c r="M148" s="177"/>
      <c r="T148" s="178"/>
      <c r="AT148" s="173" t="s">
        <v>180</v>
      </c>
      <c r="AU148" s="173" t="s">
        <v>85</v>
      </c>
      <c r="AV148" s="14" t="s">
        <v>91</v>
      </c>
      <c r="AW148" s="14" t="s">
        <v>33</v>
      </c>
      <c r="AX148" s="14" t="s">
        <v>8</v>
      </c>
      <c r="AY148" s="173" t="s">
        <v>172</v>
      </c>
    </row>
    <row r="149" spans="2:65" s="1" customFormat="1" ht="24.2" customHeight="1">
      <c r="B149" s="133"/>
      <c r="C149" s="134" t="s">
        <v>222</v>
      </c>
      <c r="D149" s="134" t="s">
        <v>174</v>
      </c>
      <c r="E149" s="135" t="s">
        <v>1013</v>
      </c>
      <c r="F149" s="136" t="s">
        <v>1014</v>
      </c>
      <c r="G149" s="137" t="s">
        <v>753</v>
      </c>
      <c r="H149" s="138">
        <v>1</v>
      </c>
      <c r="I149" s="139"/>
      <c r="J149" s="140">
        <f>ROUND(I149*H149,0)</f>
        <v>0</v>
      </c>
      <c r="K149" s="136" t="s">
        <v>1</v>
      </c>
      <c r="L149" s="32"/>
      <c r="M149" s="141" t="s">
        <v>1</v>
      </c>
      <c r="N149" s="142" t="s">
        <v>42</v>
      </c>
      <c r="P149" s="143">
        <f>O149*H149</f>
        <v>0</v>
      </c>
      <c r="Q149" s="143">
        <v>0</v>
      </c>
      <c r="R149" s="143">
        <f>Q149*H149</f>
        <v>0</v>
      </c>
      <c r="S149" s="143">
        <v>0</v>
      </c>
      <c r="T149" s="144">
        <f>S149*H149</f>
        <v>0</v>
      </c>
      <c r="AR149" s="145" t="s">
        <v>252</v>
      </c>
      <c r="AT149" s="145" t="s">
        <v>174</v>
      </c>
      <c r="AU149" s="145" t="s">
        <v>85</v>
      </c>
      <c r="AY149" s="17" t="s">
        <v>172</v>
      </c>
      <c r="BE149" s="146">
        <f>IF(N149="základní",J149,0)</f>
        <v>0</v>
      </c>
      <c r="BF149" s="146">
        <f>IF(N149="snížená",J149,0)</f>
        <v>0</v>
      </c>
      <c r="BG149" s="146">
        <f>IF(N149="zákl. přenesená",J149,0)</f>
        <v>0</v>
      </c>
      <c r="BH149" s="146">
        <f>IF(N149="sníž. přenesená",J149,0)</f>
        <v>0</v>
      </c>
      <c r="BI149" s="146">
        <f>IF(N149="nulová",J149,0)</f>
        <v>0</v>
      </c>
      <c r="BJ149" s="17" t="s">
        <v>8</v>
      </c>
      <c r="BK149" s="146">
        <f>ROUND(I149*H149,0)</f>
        <v>0</v>
      </c>
      <c r="BL149" s="17" t="s">
        <v>252</v>
      </c>
      <c r="BM149" s="145" t="s">
        <v>273</v>
      </c>
    </row>
    <row r="150" spans="2:65" s="12" customFormat="1">
      <c r="B150" s="147"/>
      <c r="D150" s="148" t="s">
        <v>180</v>
      </c>
      <c r="E150" s="149" t="s">
        <v>1</v>
      </c>
      <c r="F150" s="150" t="s">
        <v>1015</v>
      </c>
      <c r="H150" s="151">
        <v>1</v>
      </c>
      <c r="I150" s="152"/>
      <c r="L150" s="147"/>
      <c r="M150" s="153"/>
      <c r="T150" s="154"/>
      <c r="AT150" s="149" t="s">
        <v>180</v>
      </c>
      <c r="AU150" s="149" t="s">
        <v>85</v>
      </c>
      <c r="AV150" s="12" t="s">
        <v>85</v>
      </c>
      <c r="AW150" s="12" t="s">
        <v>33</v>
      </c>
      <c r="AX150" s="12" t="s">
        <v>77</v>
      </c>
      <c r="AY150" s="149" t="s">
        <v>172</v>
      </c>
    </row>
    <row r="151" spans="2:65" s="14" customFormat="1">
      <c r="B151" s="172"/>
      <c r="D151" s="148" t="s">
        <v>180</v>
      </c>
      <c r="E151" s="173" t="s">
        <v>1</v>
      </c>
      <c r="F151" s="174" t="s">
        <v>644</v>
      </c>
      <c r="H151" s="175">
        <v>1</v>
      </c>
      <c r="I151" s="176"/>
      <c r="L151" s="172"/>
      <c r="M151" s="177"/>
      <c r="T151" s="178"/>
      <c r="AT151" s="173" t="s">
        <v>180</v>
      </c>
      <c r="AU151" s="173" t="s">
        <v>85</v>
      </c>
      <c r="AV151" s="14" t="s">
        <v>91</v>
      </c>
      <c r="AW151" s="14" t="s">
        <v>33</v>
      </c>
      <c r="AX151" s="14" t="s">
        <v>8</v>
      </c>
      <c r="AY151" s="173" t="s">
        <v>172</v>
      </c>
    </row>
    <row r="152" spans="2:65" s="1" customFormat="1" ht="24.2" customHeight="1">
      <c r="B152" s="133"/>
      <c r="C152" s="162" t="s">
        <v>226</v>
      </c>
      <c r="D152" s="162" t="s">
        <v>231</v>
      </c>
      <c r="E152" s="163" t="s">
        <v>1016</v>
      </c>
      <c r="F152" s="164" t="s">
        <v>1017</v>
      </c>
      <c r="G152" s="165" t="s">
        <v>191</v>
      </c>
      <c r="H152" s="166">
        <v>1</v>
      </c>
      <c r="I152" s="167"/>
      <c r="J152" s="168">
        <f>ROUND(I152*H152,0)</f>
        <v>0</v>
      </c>
      <c r="K152" s="164" t="s">
        <v>1</v>
      </c>
      <c r="L152" s="169"/>
      <c r="M152" s="170" t="s">
        <v>1</v>
      </c>
      <c r="N152" s="171" t="s">
        <v>42</v>
      </c>
      <c r="P152" s="143">
        <f>O152*H152</f>
        <v>0</v>
      </c>
      <c r="Q152" s="143">
        <v>0</v>
      </c>
      <c r="R152" s="143">
        <f>Q152*H152</f>
        <v>0</v>
      </c>
      <c r="S152" s="143">
        <v>0</v>
      </c>
      <c r="T152" s="144">
        <f>S152*H152</f>
        <v>0</v>
      </c>
      <c r="AR152" s="145" t="s">
        <v>343</v>
      </c>
      <c r="AT152" s="145" t="s">
        <v>231</v>
      </c>
      <c r="AU152" s="145" t="s">
        <v>85</v>
      </c>
      <c r="AY152" s="17" t="s">
        <v>172</v>
      </c>
      <c r="BE152" s="146">
        <f>IF(N152="základní",J152,0)</f>
        <v>0</v>
      </c>
      <c r="BF152" s="146">
        <f>IF(N152="snížená",J152,0)</f>
        <v>0</v>
      </c>
      <c r="BG152" s="146">
        <f>IF(N152="zákl. přenesená",J152,0)</f>
        <v>0</v>
      </c>
      <c r="BH152" s="146">
        <f>IF(N152="sníž. přenesená",J152,0)</f>
        <v>0</v>
      </c>
      <c r="BI152" s="146">
        <f>IF(N152="nulová",J152,0)</f>
        <v>0</v>
      </c>
      <c r="BJ152" s="17" t="s">
        <v>8</v>
      </c>
      <c r="BK152" s="146">
        <f>ROUND(I152*H152,0)</f>
        <v>0</v>
      </c>
      <c r="BL152" s="17" t="s">
        <v>252</v>
      </c>
      <c r="BM152" s="145" t="s">
        <v>283</v>
      </c>
    </row>
    <row r="153" spans="2:65" s="12" customFormat="1">
      <c r="B153" s="147"/>
      <c r="D153" s="148" t="s">
        <v>180</v>
      </c>
      <c r="E153" s="149" t="s">
        <v>1</v>
      </c>
      <c r="F153" s="150" t="s">
        <v>1015</v>
      </c>
      <c r="H153" s="151">
        <v>1</v>
      </c>
      <c r="I153" s="152"/>
      <c r="L153" s="147"/>
      <c r="M153" s="153"/>
      <c r="T153" s="154"/>
      <c r="AT153" s="149" t="s">
        <v>180</v>
      </c>
      <c r="AU153" s="149" t="s">
        <v>85</v>
      </c>
      <c r="AV153" s="12" t="s">
        <v>85</v>
      </c>
      <c r="AW153" s="12" t="s">
        <v>33</v>
      </c>
      <c r="AX153" s="12" t="s">
        <v>77</v>
      </c>
      <c r="AY153" s="149" t="s">
        <v>172</v>
      </c>
    </row>
    <row r="154" spans="2:65" s="14" customFormat="1">
      <c r="B154" s="172"/>
      <c r="D154" s="148" t="s">
        <v>180</v>
      </c>
      <c r="E154" s="173" t="s">
        <v>1</v>
      </c>
      <c r="F154" s="174" t="s">
        <v>644</v>
      </c>
      <c r="H154" s="175">
        <v>1</v>
      </c>
      <c r="I154" s="176"/>
      <c r="L154" s="172"/>
      <c r="M154" s="177"/>
      <c r="T154" s="178"/>
      <c r="AT154" s="173" t="s">
        <v>180</v>
      </c>
      <c r="AU154" s="173" t="s">
        <v>85</v>
      </c>
      <c r="AV154" s="14" t="s">
        <v>91</v>
      </c>
      <c r="AW154" s="14" t="s">
        <v>33</v>
      </c>
      <c r="AX154" s="14" t="s">
        <v>8</v>
      </c>
      <c r="AY154" s="173" t="s">
        <v>172</v>
      </c>
    </row>
    <row r="155" spans="2:65" s="1" customFormat="1" ht="24.2" customHeight="1">
      <c r="B155" s="133"/>
      <c r="C155" s="134" t="s">
        <v>9</v>
      </c>
      <c r="D155" s="134" t="s">
        <v>174</v>
      </c>
      <c r="E155" s="135" t="s">
        <v>1018</v>
      </c>
      <c r="F155" s="136" t="s">
        <v>1019</v>
      </c>
      <c r="G155" s="137" t="s">
        <v>753</v>
      </c>
      <c r="H155" s="138">
        <v>1</v>
      </c>
      <c r="I155" s="139"/>
      <c r="J155" s="140">
        <f>ROUND(I155*H155,0)</f>
        <v>0</v>
      </c>
      <c r="K155" s="136" t="s">
        <v>1</v>
      </c>
      <c r="L155" s="32"/>
      <c r="M155" s="141" t="s">
        <v>1</v>
      </c>
      <c r="N155" s="142" t="s">
        <v>42</v>
      </c>
      <c r="P155" s="143">
        <f>O155*H155</f>
        <v>0</v>
      </c>
      <c r="Q155" s="143">
        <v>0</v>
      </c>
      <c r="R155" s="143">
        <f>Q155*H155</f>
        <v>0</v>
      </c>
      <c r="S155" s="143">
        <v>0</v>
      </c>
      <c r="T155" s="144">
        <f>S155*H155</f>
        <v>0</v>
      </c>
      <c r="AR155" s="145" t="s">
        <v>252</v>
      </c>
      <c r="AT155" s="145" t="s">
        <v>174</v>
      </c>
      <c r="AU155" s="145" t="s">
        <v>85</v>
      </c>
      <c r="AY155" s="17" t="s">
        <v>172</v>
      </c>
      <c r="BE155" s="146">
        <f>IF(N155="základní",J155,0)</f>
        <v>0</v>
      </c>
      <c r="BF155" s="146">
        <f>IF(N155="snížená",J155,0)</f>
        <v>0</v>
      </c>
      <c r="BG155" s="146">
        <f>IF(N155="zákl. přenesená",J155,0)</f>
        <v>0</v>
      </c>
      <c r="BH155" s="146">
        <f>IF(N155="sníž. přenesená",J155,0)</f>
        <v>0</v>
      </c>
      <c r="BI155" s="146">
        <f>IF(N155="nulová",J155,0)</f>
        <v>0</v>
      </c>
      <c r="BJ155" s="17" t="s">
        <v>8</v>
      </c>
      <c r="BK155" s="146">
        <f>ROUND(I155*H155,0)</f>
        <v>0</v>
      </c>
      <c r="BL155" s="17" t="s">
        <v>252</v>
      </c>
      <c r="BM155" s="145" t="s">
        <v>293</v>
      </c>
    </row>
    <row r="156" spans="2:65" s="12" customFormat="1">
      <c r="B156" s="147"/>
      <c r="D156" s="148" t="s">
        <v>180</v>
      </c>
      <c r="E156" s="149" t="s">
        <v>1</v>
      </c>
      <c r="F156" s="150" t="s">
        <v>1020</v>
      </c>
      <c r="H156" s="151">
        <v>1</v>
      </c>
      <c r="I156" s="152"/>
      <c r="L156" s="147"/>
      <c r="M156" s="153"/>
      <c r="T156" s="154"/>
      <c r="AT156" s="149" t="s">
        <v>180</v>
      </c>
      <c r="AU156" s="149" t="s">
        <v>85</v>
      </c>
      <c r="AV156" s="12" t="s">
        <v>85</v>
      </c>
      <c r="AW156" s="12" t="s">
        <v>33</v>
      </c>
      <c r="AX156" s="12" t="s">
        <v>77</v>
      </c>
      <c r="AY156" s="149" t="s">
        <v>172</v>
      </c>
    </row>
    <row r="157" spans="2:65" s="14" customFormat="1">
      <c r="B157" s="172"/>
      <c r="D157" s="148" t="s">
        <v>180</v>
      </c>
      <c r="E157" s="173" t="s">
        <v>1</v>
      </c>
      <c r="F157" s="174" t="s">
        <v>644</v>
      </c>
      <c r="H157" s="175">
        <v>1</v>
      </c>
      <c r="I157" s="176"/>
      <c r="L157" s="172"/>
      <c r="M157" s="177"/>
      <c r="T157" s="178"/>
      <c r="AT157" s="173" t="s">
        <v>180</v>
      </c>
      <c r="AU157" s="173" t="s">
        <v>85</v>
      </c>
      <c r="AV157" s="14" t="s">
        <v>91</v>
      </c>
      <c r="AW157" s="14" t="s">
        <v>33</v>
      </c>
      <c r="AX157" s="14" t="s">
        <v>8</v>
      </c>
      <c r="AY157" s="173" t="s">
        <v>172</v>
      </c>
    </row>
    <row r="158" spans="2:65" s="1" customFormat="1" ht="16.5" customHeight="1">
      <c r="B158" s="133"/>
      <c r="C158" s="162" t="s">
        <v>236</v>
      </c>
      <c r="D158" s="162" t="s">
        <v>231</v>
      </c>
      <c r="E158" s="163" t="s">
        <v>761</v>
      </c>
      <c r="F158" s="164" t="s">
        <v>1021</v>
      </c>
      <c r="G158" s="165" t="s">
        <v>191</v>
      </c>
      <c r="H158" s="166">
        <v>1</v>
      </c>
      <c r="I158" s="167"/>
      <c r="J158" s="168">
        <f>ROUND(I158*H158,0)</f>
        <v>0</v>
      </c>
      <c r="K158" s="164" t="s">
        <v>1</v>
      </c>
      <c r="L158" s="169"/>
      <c r="M158" s="170" t="s">
        <v>1</v>
      </c>
      <c r="N158" s="171" t="s">
        <v>42</v>
      </c>
      <c r="P158" s="143">
        <f>O158*H158</f>
        <v>0</v>
      </c>
      <c r="Q158" s="143">
        <v>0</v>
      </c>
      <c r="R158" s="143">
        <f>Q158*H158</f>
        <v>0</v>
      </c>
      <c r="S158" s="143">
        <v>0</v>
      </c>
      <c r="T158" s="144">
        <f>S158*H158</f>
        <v>0</v>
      </c>
      <c r="AR158" s="145" t="s">
        <v>343</v>
      </c>
      <c r="AT158" s="145" t="s">
        <v>231</v>
      </c>
      <c r="AU158" s="145" t="s">
        <v>85</v>
      </c>
      <c r="AY158" s="17" t="s">
        <v>172</v>
      </c>
      <c r="BE158" s="146">
        <f>IF(N158="základní",J158,0)</f>
        <v>0</v>
      </c>
      <c r="BF158" s="146">
        <f>IF(N158="snížená",J158,0)</f>
        <v>0</v>
      </c>
      <c r="BG158" s="146">
        <f>IF(N158="zákl. přenesená",J158,0)</f>
        <v>0</v>
      </c>
      <c r="BH158" s="146">
        <f>IF(N158="sníž. přenesená",J158,0)</f>
        <v>0</v>
      </c>
      <c r="BI158" s="146">
        <f>IF(N158="nulová",J158,0)</f>
        <v>0</v>
      </c>
      <c r="BJ158" s="17" t="s">
        <v>8</v>
      </c>
      <c r="BK158" s="146">
        <f>ROUND(I158*H158,0)</f>
        <v>0</v>
      </c>
      <c r="BL158" s="17" t="s">
        <v>252</v>
      </c>
      <c r="BM158" s="145" t="s">
        <v>308</v>
      </c>
    </row>
    <row r="159" spans="2:65" s="1" customFormat="1" ht="16.5" customHeight="1">
      <c r="B159" s="133"/>
      <c r="C159" s="134" t="s">
        <v>241</v>
      </c>
      <c r="D159" s="134" t="s">
        <v>174</v>
      </c>
      <c r="E159" s="135" t="s">
        <v>1022</v>
      </c>
      <c r="F159" s="136" t="s">
        <v>1023</v>
      </c>
      <c r="G159" s="137" t="s">
        <v>753</v>
      </c>
      <c r="H159" s="138">
        <v>1</v>
      </c>
      <c r="I159" s="139"/>
      <c r="J159" s="140">
        <f>ROUND(I159*H159,0)</f>
        <v>0</v>
      </c>
      <c r="K159" s="136" t="s">
        <v>1</v>
      </c>
      <c r="L159" s="32"/>
      <c r="M159" s="141" t="s">
        <v>1</v>
      </c>
      <c r="N159" s="142" t="s">
        <v>42</v>
      </c>
      <c r="P159" s="143">
        <f>O159*H159</f>
        <v>0</v>
      </c>
      <c r="Q159" s="143">
        <v>0</v>
      </c>
      <c r="R159" s="143">
        <f>Q159*H159</f>
        <v>0</v>
      </c>
      <c r="S159" s="143">
        <v>0</v>
      </c>
      <c r="T159" s="144">
        <f>S159*H159</f>
        <v>0</v>
      </c>
      <c r="AR159" s="145" t="s">
        <v>252</v>
      </c>
      <c r="AT159" s="145" t="s">
        <v>174</v>
      </c>
      <c r="AU159" s="145" t="s">
        <v>85</v>
      </c>
      <c r="AY159" s="17" t="s">
        <v>172</v>
      </c>
      <c r="BE159" s="146">
        <f>IF(N159="základní",J159,0)</f>
        <v>0</v>
      </c>
      <c r="BF159" s="146">
        <f>IF(N159="snížená",J159,0)</f>
        <v>0</v>
      </c>
      <c r="BG159" s="146">
        <f>IF(N159="zákl. přenesená",J159,0)</f>
        <v>0</v>
      </c>
      <c r="BH159" s="146">
        <f>IF(N159="sníž. přenesená",J159,0)</f>
        <v>0</v>
      </c>
      <c r="BI159" s="146">
        <f>IF(N159="nulová",J159,0)</f>
        <v>0</v>
      </c>
      <c r="BJ159" s="17" t="s">
        <v>8</v>
      </c>
      <c r="BK159" s="146">
        <f>ROUND(I159*H159,0)</f>
        <v>0</v>
      </c>
      <c r="BL159" s="17" t="s">
        <v>252</v>
      </c>
      <c r="BM159" s="145" t="s">
        <v>317</v>
      </c>
    </row>
    <row r="160" spans="2:65" s="12" customFormat="1">
      <c r="B160" s="147"/>
      <c r="D160" s="148" t="s">
        <v>180</v>
      </c>
      <c r="E160" s="149" t="s">
        <v>1</v>
      </c>
      <c r="F160" s="150" t="s">
        <v>1024</v>
      </c>
      <c r="H160" s="151">
        <v>1</v>
      </c>
      <c r="I160" s="152"/>
      <c r="L160" s="147"/>
      <c r="M160" s="153"/>
      <c r="T160" s="154"/>
      <c r="AT160" s="149" t="s">
        <v>180</v>
      </c>
      <c r="AU160" s="149" t="s">
        <v>85</v>
      </c>
      <c r="AV160" s="12" t="s">
        <v>85</v>
      </c>
      <c r="AW160" s="12" t="s">
        <v>33</v>
      </c>
      <c r="AX160" s="12" t="s">
        <v>77</v>
      </c>
      <c r="AY160" s="149" t="s">
        <v>172</v>
      </c>
    </row>
    <row r="161" spans="2:65" s="14" customFormat="1">
      <c r="B161" s="172"/>
      <c r="D161" s="148" t="s">
        <v>180</v>
      </c>
      <c r="E161" s="173" t="s">
        <v>1</v>
      </c>
      <c r="F161" s="174" t="s">
        <v>644</v>
      </c>
      <c r="H161" s="175">
        <v>1</v>
      </c>
      <c r="I161" s="176"/>
      <c r="L161" s="172"/>
      <c r="M161" s="177"/>
      <c r="T161" s="178"/>
      <c r="AT161" s="173" t="s">
        <v>180</v>
      </c>
      <c r="AU161" s="173" t="s">
        <v>85</v>
      </c>
      <c r="AV161" s="14" t="s">
        <v>91</v>
      </c>
      <c r="AW161" s="14" t="s">
        <v>33</v>
      </c>
      <c r="AX161" s="14" t="s">
        <v>8</v>
      </c>
      <c r="AY161" s="173" t="s">
        <v>172</v>
      </c>
    </row>
    <row r="162" spans="2:65" s="1" customFormat="1" ht="24.2" customHeight="1">
      <c r="B162" s="133"/>
      <c r="C162" s="134" t="s">
        <v>247</v>
      </c>
      <c r="D162" s="134" t="s">
        <v>174</v>
      </c>
      <c r="E162" s="135" t="s">
        <v>1025</v>
      </c>
      <c r="F162" s="136" t="s">
        <v>1026</v>
      </c>
      <c r="G162" s="137" t="s">
        <v>191</v>
      </c>
      <c r="H162" s="138">
        <v>1</v>
      </c>
      <c r="I162" s="139"/>
      <c r="J162" s="140">
        <f>ROUND(I162*H162,0)</f>
        <v>0</v>
      </c>
      <c r="K162" s="136" t="s">
        <v>1</v>
      </c>
      <c r="L162" s="32"/>
      <c r="M162" s="141" t="s">
        <v>1</v>
      </c>
      <c r="N162" s="142" t="s">
        <v>42</v>
      </c>
      <c r="P162" s="143">
        <f>O162*H162</f>
        <v>0</v>
      </c>
      <c r="Q162" s="143">
        <v>0</v>
      </c>
      <c r="R162" s="143">
        <f>Q162*H162</f>
        <v>0</v>
      </c>
      <c r="S162" s="143">
        <v>0</v>
      </c>
      <c r="T162" s="144">
        <f>S162*H162</f>
        <v>0</v>
      </c>
      <c r="AR162" s="145" t="s">
        <v>252</v>
      </c>
      <c r="AT162" s="145" t="s">
        <v>174</v>
      </c>
      <c r="AU162" s="145" t="s">
        <v>85</v>
      </c>
      <c r="AY162" s="17" t="s">
        <v>172</v>
      </c>
      <c r="BE162" s="146">
        <f>IF(N162="základní",J162,0)</f>
        <v>0</v>
      </c>
      <c r="BF162" s="146">
        <f>IF(N162="snížená",J162,0)</f>
        <v>0</v>
      </c>
      <c r="BG162" s="146">
        <f>IF(N162="zákl. přenesená",J162,0)</f>
        <v>0</v>
      </c>
      <c r="BH162" s="146">
        <f>IF(N162="sníž. přenesená",J162,0)</f>
        <v>0</v>
      </c>
      <c r="BI162" s="146">
        <f>IF(N162="nulová",J162,0)</f>
        <v>0</v>
      </c>
      <c r="BJ162" s="17" t="s">
        <v>8</v>
      </c>
      <c r="BK162" s="146">
        <f>ROUND(I162*H162,0)</f>
        <v>0</v>
      </c>
      <c r="BL162" s="17" t="s">
        <v>252</v>
      </c>
      <c r="BM162" s="145" t="s">
        <v>331</v>
      </c>
    </row>
    <row r="163" spans="2:65" s="12" customFormat="1">
      <c r="B163" s="147"/>
      <c r="D163" s="148" t="s">
        <v>180</v>
      </c>
      <c r="E163" s="149" t="s">
        <v>1</v>
      </c>
      <c r="F163" s="150" t="s">
        <v>1020</v>
      </c>
      <c r="H163" s="151">
        <v>1</v>
      </c>
      <c r="I163" s="152"/>
      <c r="L163" s="147"/>
      <c r="M163" s="153"/>
      <c r="T163" s="154"/>
      <c r="AT163" s="149" t="s">
        <v>180</v>
      </c>
      <c r="AU163" s="149" t="s">
        <v>85</v>
      </c>
      <c r="AV163" s="12" t="s">
        <v>85</v>
      </c>
      <c r="AW163" s="12" t="s">
        <v>33</v>
      </c>
      <c r="AX163" s="12" t="s">
        <v>77</v>
      </c>
      <c r="AY163" s="149" t="s">
        <v>172</v>
      </c>
    </row>
    <row r="164" spans="2:65" s="14" customFormat="1">
      <c r="B164" s="172"/>
      <c r="D164" s="148" t="s">
        <v>180</v>
      </c>
      <c r="E164" s="173" t="s">
        <v>1</v>
      </c>
      <c r="F164" s="174" t="s">
        <v>644</v>
      </c>
      <c r="H164" s="175">
        <v>1</v>
      </c>
      <c r="I164" s="176"/>
      <c r="L164" s="172"/>
      <c r="M164" s="177"/>
      <c r="T164" s="178"/>
      <c r="AT164" s="173" t="s">
        <v>180</v>
      </c>
      <c r="AU164" s="173" t="s">
        <v>85</v>
      </c>
      <c r="AV164" s="14" t="s">
        <v>91</v>
      </c>
      <c r="AW164" s="14" t="s">
        <v>33</v>
      </c>
      <c r="AX164" s="14" t="s">
        <v>8</v>
      </c>
      <c r="AY164" s="173" t="s">
        <v>172</v>
      </c>
    </row>
    <row r="165" spans="2:65" s="1" customFormat="1" ht="24.2" customHeight="1">
      <c r="B165" s="133"/>
      <c r="C165" s="162" t="s">
        <v>252</v>
      </c>
      <c r="D165" s="162" t="s">
        <v>231</v>
      </c>
      <c r="E165" s="163" t="s">
        <v>1027</v>
      </c>
      <c r="F165" s="164" t="s">
        <v>1028</v>
      </c>
      <c r="G165" s="165" t="s">
        <v>191</v>
      </c>
      <c r="H165" s="166">
        <v>1</v>
      </c>
      <c r="I165" s="167"/>
      <c r="J165" s="168">
        <f>ROUND(I165*H165,0)</f>
        <v>0</v>
      </c>
      <c r="K165" s="164" t="s">
        <v>1</v>
      </c>
      <c r="L165" s="169"/>
      <c r="M165" s="170" t="s">
        <v>1</v>
      </c>
      <c r="N165" s="171" t="s">
        <v>42</v>
      </c>
      <c r="P165" s="143">
        <f>O165*H165</f>
        <v>0</v>
      </c>
      <c r="Q165" s="143">
        <v>0</v>
      </c>
      <c r="R165" s="143">
        <f>Q165*H165</f>
        <v>0</v>
      </c>
      <c r="S165" s="143">
        <v>0</v>
      </c>
      <c r="T165" s="144">
        <f>S165*H165</f>
        <v>0</v>
      </c>
      <c r="AR165" s="145" t="s">
        <v>343</v>
      </c>
      <c r="AT165" s="145" t="s">
        <v>231</v>
      </c>
      <c r="AU165" s="145" t="s">
        <v>85</v>
      </c>
      <c r="AY165" s="17" t="s">
        <v>172</v>
      </c>
      <c r="BE165" s="146">
        <f>IF(N165="základní",J165,0)</f>
        <v>0</v>
      </c>
      <c r="BF165" s="146">
        <f>IF(N165="snížená",J165,0)</f>
        <v>0</v>
      </c>
      <c r="BG165" s="146">
        <f>IF(N165="zákl. přenesená",J165,0)</f>
        <v>0</v>
      </c>
      <c r="BH165" s="146">
        <f>IF(N165="sníž. přenesená",J165,0)</f>
        <v>0</v>
      </c>
      <c r="BI165" s="146">
        <f>IF(N165="nulová",J165,0)</f>
        <v>0</v>
      </c>
      <c r="BJ165" s="17" t="s">
        <v>8</v>
      </c>
      <c r="BK165" s="146">
        <f>ROUND(I165*H165,0)</f>
        <v>0</v>
      </c>
      <c r="BL165" s="17" t="s">
        <v>252</v>
      </c>
      <c r="BM165" s="145" t="s">
        <v>343</v>
      </c>
    </row>
    <row r="166" spans="2:65" s="1" customFormat="1" ht="24.2" customHeight="1">
      <c r="B166" s="133"/>
      <c r="C166" s="134" t="s">
        <v>257</v>
      </c>
      <c r="D166" s="134" t="s">
        <v>174</v>
      </c>
      <c r="E166" s="135" t="s">
        <v>777</v>
      </c>
      <c r="F166" s="136" t="s">
        <v>778</v>
      </c>
      <c r="G166" s="137" t="s">
        <v>753</v>
      </c>
      <c r="H166" s="138">
        <v>1</v>
      </c>
      <c r="I166" s="139"/>
      <c r="J166" s="140">
        <f>ROUND(I166*H166,0)</f>
        <v>0</v>
      </c>
      <c r="K166" s="136" t="s">
        <v>1</v>
      </c>
      <c r="L166" s="32"/>
      <c r="M166" s="141" t="s">
        <v>1</v>
      </c>
      <c r="N166" s="142" t="s">
        <v>42</v>
      </c>
      <c r="P166" s="143">
        <f>O166*H166</f>
        <v>0</v>
      </c>
      <c r="Q166" s="143">
        <v>0</v>
      </c>
      <c r="R166" s="143">
        <f>Q166*H166</f>
        <v>0</v>
      </c>
      <c r="S166" s="143">
        <v>0</v>
      </c>
      <c r="T166" s="144">
        <f>S166*H166</f>
        <v>0</v>
      </c>
      <c r="AR166" s="145" t="s">
        <v>252</v>
      </c>
      <c r="AT166" s="145" t="s">
        <v>174</v>
      </c>
      <c r="AU166" s="145" t="s">
        <v>85</v>
      </c>
      <c r="AY166" s="17" t="s">
        <v>172</v>
      </c>
      <c r="BE166" s="146">
        <f>IF(N166="základní",J166,0)</f>
        <v>0</v>
      </c>
      <c r="BF166" s="146">
        <f>IF(N166="snížená",J166,0)</f>
        <v>0</v>
      </c>
      <c r="BG166" s="146">
        <f>IF(N166="zákl. přenesená",J166,0)</f>
        <v>0</v>
      </c>
      <c r="BH166" s="146">
        <f>IF(N166="sníž. přenesená",J166,0)</f>
        <v>0</v>
      </c>
      <c r="BI166" s="146">
        <f>IF(N166="nulová",J166,0)</f>
        <v>0</v>
      </c>
      <c r="BJ166" s="17" t="s">
        <v>8</v>
      </c>
      <c r="BK166" s="146">
        <f>ROUND(I166*H166,0)</f>
        <v>0</v>
      </c>
      <c r="BL166" s="17" t="s">
        <v>252</v>
      </c>
      <c r="BM166" s="145" t="s">
        <v>352</v>
      </c>
    </row>
    <row r="167" spans="2:65" s="12" customFormat="1">
      <c r="B167" s="147"/>
      <c r="D167" s="148" t="s">
        <v>180</v>
      </c>
      <c r="E167" s="149" t="s">
        <v>1</v>
      </c>
      <c r="F167" s="150" t="s">
        <v>1015</v>
      </c>
      <c r="H167" s="151">
        <v>1</v>
      </c>
      <c r="I167" s="152"/>
      <c r="L167" s="147"/>
      <c r="M167" s="153"/>
      <c r="T167" s="154"/>
      <c r="AT167" s="149" t="s">
        <v>180</v>
      </c>
      <c r="AU167" s="149" t="s">
        <v>85</v>
      </c>
      <c r="AV167" s="12" t="s">
        <v>85</v>
      </c>
      <c r="AW167" s="12" t="s">
        <v>33</v>
      </c>
      <c r="AX167" s="12" t="s">
        <v>77</v>
      </c>
      <c r="AY167" s="149" t="s">
        <v>172</v>
      </c>
    </row>
    <row r="168" spans="2:65" s="14" customFormat="1">
      <c r="B168" s="172"/>
      <c r="D168" s="148" t="s">
        <v>180</v>
      </c>
      <c r="E168" s="173" t="s">
        <v>1</v>
      </c>
      <c r="F168" s="174" t="s">
        <v>644</v>
      </c>
      <c r="H168" s="175">
        <v>1</v>
      </c>
      <c r="I168" s="176"/>
      <c r="L168" s="172"/>
      <c r="M168" s="177"/>
      <c r="T168" s="178"/>
      <c r="AT168" s="173" t="s">
        <v>180</v>
      </c>
      <c r="AU168" s="173" t="s">
        <v>85</v>
      </c>
      <c r="AV168" s="14" t="s">
        <v>91</v>
      </c>
      <c r="AW168" s="14" t="s">
        <v>33</v>
      </c>
      <c r="AX168" s="14" t="s">
        <v>8</v>
      </c>
      <c r="AY168" s="173" t="s">
        <v>172</v>
      </c>
    </row>
    <row r="169" spans="2:65" s="1" customFormat="1" ht="49.15" customHeight="1">
      <c r="B169" s="133"/>
      <c r="C169" s="134" t="s">
        <v>263</v>
      </c>
      <c r="D169" s="134" t="s">
        <v>174</v>
      </c>
      <c r="E169" s="135" t="s">
        <v>783</v>
      </c>
      <c r="F169" s="136" t="s">
        <v>784</v>
      </c>
      <c r="G169" s="137" t="s">
        <v>306</v>
      </c>
      <c r="H169" s="138">
        <v>7.0000000000000001E-3</v>
      </c>
      <c r="I169" s="139"/>
      <c r="J169" s="140">
        <f>ROUND(I169*H169,0)</f>
        <v>0</v>
      </c>
      <c r="K169" s="136" t="s">
        <v>1</v>
      </c>
      <c r="L169" s="32"/>
      <c r="M169" s="141" t="s">
        <v>1</v>
      </c>
      <c r="N169" s="142" t="s">
        <v>42</v>
      </c>
      <c r="P169" s="143">
        <f>O169*H169</f>
        <v>0</v>
      </c>
      <c r="Q169" s="143">
        <v>0</v>
      </c>
      <c r="R169" s="143">
        <f>Q169*H169</f>
        <v>0</v>
      </c>
      <c r="S169" s="143">
        <v>0</v>
      </c>
      <c r="T169" s="144">
        <f>S169*H169</f>
        <v>0</v>
      </c>
      <c r="AR169" s="145" t="s">
        <v>252</v>
      </c>
      <c r="AT169" s="145" t="s">
        <v>174</v>
      </c>
      <c r="AU169" s="145" t="s">
        <v>85</v>
      </c>
      <c r="AY169" s="17" t="s">
        <v>172</v>
      </c>
      <c r="BE169" s="146">
        <f>IF(N169="základní",J169,0)</f>
        <v>0</v>
      </c>
      <c r="BF169" s="146">
        <f>IF(N169="snížená",J169,0)</f>
        <v>0</v>
      </c>
      <c r="BG169" s="146">
        <f>IF(N169="zákl. přenesená",J169,0)</f>
        <v>0</v>
      </c>
      <c r="BH169" s="146">
        <f>IF(N169="sníž. přenesená",J169,0)</f>
        <v>0</v>
      </c>
      <c r="BI169" s="146">
        <f>IF(N169="nulová",J169,0)</f>
        <v>0</v>
      </c>
      <c r="BJ169" s="17" t="s">
        <v>8</v>
      </c>
      <c r="BK169" s="146">
        <f>ROUND(I169*H169,0)</f>
        <v>0</v>
      </c>
      <c r="BL169" s="17" t="s">
        <v>252</v>
      </c>
      <c r="BM169" s="145" t="s">
        <v>362</v>
      </c>
    </row>
    <row r="170" spans="2:65" s="11" customFormat="1" ht="22.9" customHeight="1">
      <c r="B170" s="121"/>
      <c r="D170" s="122" t="s">
        <v>76</v>
      </c>
      <c r="E170" s="131" t="s">
        <v>798</v>
      </c>
      <c r="F170" s="131" t="s">
        <v>799</v>
      </c>
      <c r="I170" s="124"/>
      <c r="J170" s="132">
        <f>BK170</f>
        <v>0</v>
      </c>
      <c r="L170" s="121"/>
      <c r="M170" s="126"/>
      <c r="P170" s="127">
        <f>SUM(P171:P186)</f>
        <v>0</v>
      </c>
      <c r="R170" s="127">
        <f>SUM(R171:R186)</f>
        <v>0</v>
      </c>
      <c r="T170" s="128">
        <f>SUM(T171:T186)</f>
        <v>0</v>
      </c>
      <c r="AR170" s="122" t="s">
        <v>85</v>
      </c>
      <c r="AT170" s="129" t="s">
        <v>76</v>
      </c>
      <c r="AU170" s="129" t="s">
        <v>8</v>
      </c>
      <c r="AY170" s="122" t="s">
        <v>172</v>
      </c>
      <c r="BK170" s="130">
        <f>SUM(BK171:BK186)</f>
        <v>0</v>
      </c>
    </row>
    <row r="171" spans="2:65" s="1" customFormat="1" ht="24.2" customHeight="1">
      <c r="B171" s="133"/>
      <c r="C171" s="134" t="s">
        <v>268</v>
      </c>
      <c r="D171" s="134" t="s">
        <v>174</v>
      </c>
      <c r="E171" s="135" t="s">
        <v>800</v>
      </c>
      <c r="F171" s="136" t="s">
        <v>801</v>
      </c>
      <c r="G171" s="137" t="s">
        <v>191</v>
      </c>
      <c r="H171" s="138">
        <v>2</v>
      </c>
      <c r="I171" s="139"/>
      <c r="J171" s="140">
        <f>ROUND(I171*H171,0)</f>
        <v>0</v>
      </c>
      <c r="K171" s="136" t="s">
        <v>1</v>
      </c>
      <c r="L171" s="32"/>
      <c r="M171" s="141" t="s">
        <v>1</v>
      </c>
      <c r="N171" s="142" t="s">
        <v>42</v>
      </c>
      <c r="P171" s="143">
        <f>O171*H171</f>
        <v>0</v>
      </c>
      <c r="Q171" s="143">
        <v>0</v>
      </c>
      <c r="R171" s="143">
        <f>Q171*H171</f>
        <v>0</v>
      </c>
      <c r="S171" s="143">
        <v>0</v>
      </c>
      <c r="T171" s="144">
        <f>S171*H171</f>
        <v>0</v>
      </c>
      <c r="AR171" s="145" t="s">
        <v>252</v>
      </c>
      <c r="AT171" s="145" t="s">
        <v>174</v>
      </c>
      <c r="AU171" s="145" t="s">
        <v>85</v>
      </c>
      <c r="AY171" s="17" t="s">
        <v>172</v>
      </c>
      <c r="BE171" s="146">
        <f>IF(N171="základní",J171,0)</f>
        <v>0</v>
      </c>
      <c r="BF171" s="146">
        <f>IF(N171="snížená",J171,0)</f>
        <v>0</v>
      </c>
      <c r="BG171" s="146">
        <f>IF(N171="zákl. přenesená",J171,0)</f>
        <v>0</v>
      </c>
      <c r="BH171" s="146">
        <f>IF(N171="sníž. přenesená",J171,0)</f>
        <v>0</v>
      </c>
      <c r="BI171" s="146">
        <f>IF(N171="nulová",J171,0)</f>
        <v>0</v>
      </c>
      <c r="BJ171" s="17" t="s">
        <v>8</v>
      </c>
      <c r="BK171" s="146">
        <f>ROUND(I171*H171,0)</f>
        <v>0</v>
      </c>
      <c r="BL171" s="17" t="s">
        <v>252</v>
      </c>
      <c r="BM171" s="145" t="s">
        <v>372</v>
      </c>
    </row>
    <row r="172" spans="2:65" s="15" customFormat="1">
      <c r="B172" s="182"/>
      <c r="D172" s="148" t="s">
        <v>180</v>
      </c>
      <c r="E172" s="183" t="s">
        <v>1</v>
      </c>
      <c r="F172" s="184" t="s">
        <v>802</v>
      </c>
      <c r="H172" s="183" t="s">
        <v>1</v>
      </c>
      <c r="I172" s="185"/>
      <c r="L172" s="182"/>
      <c r="M172" s="186"/>
      <c r="T172" s="187"/>
      <c r="AT172" s="183" t="s">
        <v>180</v>
      </c>
      <c r="AU172" s="183" t="s">
        <v>85</v>
      </c>
      <c r="AV172" s="15" t="s">
        <v>8</v>
      </c>
      <c r="AW172" s="15" t="s">
        <v>33</v>
      </c>
      <c r="AX172" s="15" t="s">
        <v>77</v>
      </c>
      <c r="AY172" s="183" t="s">
        <v>172</v>
      </c>
    </row>
    <row r="173" spans="2:65" s="12" customFormat="1">
      <c r="B173" s="147"/>
      <c r="D173" s="148" t="s">
        <v>180</v>
      </c>
      <c r="E173" s="149" t="s">
        <v>1</v>
      </c>
      <c r="F173" s="150" t="s">
        <v>803</v>
      </c>
      <c r="H173" s="151">
        <v>2</v>
      </c>
      <c r="I173" s="152"/>
      <c r="L173" s="147"/>
      <c r="M173" s="153"/>
      <c r="T173" s="154"/>
      <c r="AT173" s="149" t="s">
        <v>180</v>
      </c>
      <c r="AU173" s="149" t="s">
        <v>85</v>
      </c>
      <c r="AV173" s="12" t="s">
        <v>85</v>
      </c>
      <c r="AW173" s="12" t="s">
        <v>33</v>
      </c>
      <c r="AX173" s="12" t="s">
        <v>77</v>
      </c>
      <c r="AY173" s="149" t="s">
        <v>172</v>
      </c>
    </row>
    <row r="174" spans="2:65" s="14" customFormat="1">
      <c r="B174" s="172"/>
      <c r="D174" s="148" t="s">
        <v>180</v>
      </c>
      <c r="E174" s="173" t="s">
        <v>1</v>
      </c>
      <c r="F174" s="174" t="s">
        <v>644</v>
      </c>
      <c r="H174" s="175">
        <v>2</v>
      </c>
      <c r="I174" s="176"/>
      <c r="L174" s="172"/>
      <c r="M174" s="177"/>
      <c r="T174" s="178"/>
      <c r="AT174" s="173" t="s">
        <v>180</v>
      </c>
      <c r="AU174" s="173" t="s">
        <v>85</v>
      </c>
      <c r="AV174" s="14" t="s">
        <v>91</v>
      </c>
      <c r="AW174" s="14" t="s">
        <v>33</v>
      </c>
      <c r="AX174" s="14" t="s">
        <v>8</v>
      </c>
      <c r="AY174" s="173" t="s">
        <v>172</v>
      </c>
    </row>
    <row r="175" spans="2:65" s="1" customFormat="1" ht="16.5" customHeight="1">
      <c r="B175" s="133"/>
      <c r="C175" s="134" t="s">
        <v>273</v>
      </c>
      <c r="D175" s="134" t="s">
        <v>174</v>
      </c>
      <c r="E175" s="135" t="s">
        <v>804</v>
      </c>
      <c r="F175" s="136" t="s">
        <v>805</v>
      </c>
      <c r="G175" s="137" t="s">
        <v>177</v>
      </c>
      <c r="H175" s="138">
        <v>12.48</v>
      </c>
      <c r="I175" s="139"/>
      <c r="J175" s="140">
        <f>ROUND(I175*H175,0)</f>
        <v>0</v>
      </c>
      <c r="K175" s="136" t="s">
        <v>1</v>
      </c>
      <c r="L175" s="32"/>
      <c r="M175" s="141" t="s">
        <v>1</v>
      </c>
      <c r="N175" s="142" t="s">
        <v>42</v>
      </c>
      <c r="P175" s="143">
        <f>O175*H175</f>
        <v>0</v>
      </c>
      <c r="Q175" s="143">
        <v>0</v>
      </c>
      <c r="R175" s="143">
        <f>Q175*H175</f>
        <v>0</v>
      </c>
      <c r="S175" s="143">
        <v>0</v>
      </c>
      <c r="T175" s="144">
        <f>S175*H175</f>
        <v>0</v>
      </c>
      <c r="AR175" s="145" t="s">
        <v>252</v>
      </c>
      <c r="AT175" s="145" t="s">
        <v>174</v>
      </c>
      <c r="AU175" s="145" t="s">
        <v>85</v>
      </c>
      <c r="AY175" s="17" t="s">
        <v>172</v>
      </c>
      <c r="BE175" s="146">
        <f>IF(N175="základní",J175,0)</f>
        <v>0</v>
      </c>
      <c r="BF175" s="146">
        <f>IF(N175="snížená",J175,0)</f>
        <v>0</v>
      </c>
      <c r="BG175" s="146">
        <f>IF(N175="zákl. přenesená",J175,0)</f>
        <v>0</v>
      </c>
      <c r="BH175" s="146">
        <f>IF(N175="sníž. přenesená",J175,0)</f>
        <v>0</v>
      </c>
      <c r="BI175" s="146">
        <f>IF(N175="nulová",J175,0)</f>
        <v>0</v>
      </c>
      <c r="BJ175" s="17" t="s">
        <v>8</v>
      </c>
      <c r="BK175" s="146">
        <f>ROUND(I175*H175,0)</f>
        <v>0</v>
      </c>
      <c r="BL175" s="17" t="s">
        <v>252</v>
      </c>
      <c r="BM175" s="145" t="s">
        <v>382</v>
      </c>
    </row>
    <row r="176" spans="2:65" s="15" customFormat="1">
      <c r="B176" s="182"/>
      <c r="D176" s="148" t="s">
        <v>180</v>
      </c>
      <c r="E176" s="183" t="s">
        <v>1</v>
      </c>
      <c r="F176" s="184" t="s">
        <v>808</v>
      </c>
      <c r="H176" s="183" t="s">
        <v>1</v>
      </c>
      <c r="I176" s="185"/>
      <c r="L176" s="182"/>
      <c r="M176" s="186"/>
      <c r="T176" s="187"/>
      <c r="AT176" s="183" t="s">
        <v>180</v>
      </c>
      <c r="AU176" s="183" t="s">
        <v>85</v>
      </c>
      <c r="AV176" s="15" t="s">
        <v>8</v>
      </c>
      <c r="AW176" s="15" t="s">
        <v>33</v>
      </c>
      <c r="AX176" s="15" t="s">
        <v>77</v>
      </c>
      <c r="AY176" s="183" t="s">
        <v>172</v>
      </c>
    </row>
    <row r="177" spans="2:65" s="12" customFormat="1">
      <c r="B177" s="147"/>
      <c r="D177" s="148" t="s">
        <v>180</v>
      </c>
      <c r="E177" s="149" t="s">
        <v>1</v>
      </c>
      <c r="F177" s="150" t="s">
        <v>1029</v>
      </c>
      <c r="H177" s="151">
        <v>12.48</v>
      </c>
      <c r="I177" s="152"/>
      <c r="L177" s="147"/>
      <c r="M177" s="153"/>
      <c r="T177" s="154"/>
      <c r="AT177" s="149" t="s">
        <v>180</v>
      </c>
      <c r="AU177" s="149" t="s">
        <v>85</v>
      </c>
      <c r="AV177" s="12" t="s">
        <v>85</v>
      </c>
      <c r="AW177" s="12" t="s">
        <v>33</v>
      </c>
      <c r="AX177" s="12" t="s">
        <v>77</v>
      </c>
      <c r="AY177" s="149" t="s">
        <v>172</v>
      </c>
    </row>
    <row r="178" spans="2:65" s="14" customFormat="1">
      <c r="B178" s="172"/>
      <c r="D178" s="148" t="s">
        <v>180</v>
      </c>
      <c r="E178" s="173" t="s">
        <v>1</v>
      </c>
      <c r="F178" s="174" t="s">
        <v>644</v>
      </c>
      <c r="H178" s="175">
        <v>12.48</v>
      </c>
      <c r="I178" s="176"/>
      <c r="L178" s="172"/>
      <c r="M178" s="177"/>
      <c r="T178" s="178"/>
      <c r="AT178" s="173" t="s">
        <v>180</v>
      </c>
      <c r="AU178" s="173" t="s">
        <v>85</v>
      </c>
      <c r="AV178" s="14" t="s">
        <v>91</v>
      </c>
      <c r="AW178" s="14" t="s">
        <v>33</v>
      </c>
      <c r="AX178" s="14" t="s">
        <v>8</v>
      </c>
      <c r="AY178" s="173" t="s">
        <v>172</v>
      </c>
    </row>
    <row r="179" spans="2:65" s="1" customFormat="1" ht="24.2" customHeight="1">
      <c r="B179" s="133"/>
      <c r="C179" s="134" t="s">
        <v>7</v>
      </c>
      <c r="D179" s="134" t="s">
        <v>174</v>
      </c>
      <c r="E179" s="135" t="s">
        <v>817</v>
      </c>
      <c r="F179" s="136" t="s">
        <v>818</v>
      </c>
      <c r="G179" s="137" t="s">
        <v>177</v>
      </c>
      <c r="H179" s="138">
        <v>12.48</v>
      </c>
      <c r="I179" s="139"/>
      <c r="J179" s="140">
        <f>ROUND(I179*H179,0)</f>
        <v>0</v>
      </c>
      <c r="K179" s="136" t="s">
        <v>1</v>
      </c>
      <c r="L179" s="32"/>
      <c r="M179" s="141" t="s">
        <v>1</v>
      </c>
      <c r="N179" s="142" t="s">
        <v>42</v>
      </c>
      <c r="P179" s="143">
        <f>O179*H179</f>
        <v>0</v>
      </c>
      <c r="Q179" s="143">
        <v>0</v>
      </c>
      <c r="R179" s="143">
        <f>Q179*H179</f>
        <v>0</v>
      </c>
      <c r="S179" s="143">
        <v>0</v>
      </c>
      <c r="T179" s="144">
        <f>S179*H179</f>
        <v>0</v>
      </c>
      <c r="AR179" s="145" t="s">
        <v>252</v>
      </c>
      <c r="AT179" s="145" t="s">
        <v>174</v>
      </c>
      <c r="AU179" s="145" t="s">
        <v>85</v>
      </c>
      <c r="AY179" s="17" t="s">
        <v>172</v>
      </c>
      <c r="BE179" s="146">
        <f>IF(N179="základní",J179,0)</f>
        <v>0</v>
      </c>
      <c r="BF179" s="146">
        <f>IF(N179="snížená",J179,0)</f>
        <v>0</v>
      </c>
      <c r="BG179" s="146">
        <f>IF(N179="zákl. přenesená",J179,0)</f>
        <v>0</v>
      </c>
      <c r="BH179" s="146">
        <f>IF(N179="sníž. přenesená",J179,0)</f>
        <v>0</v>
      </c>
      <c r="BI179" s="146">
        <f>IF(N179="nulová",J179,0)</f>
        <v>0</v>
      </c>
      <c r="BJ179" s="17" t="s">
        <v>8</v>
      </c>
      <c r="BK179" s="146">
        <f>ROUND(I179*H179,0)</f>
        <v>0</v>
      </c>
      <c r="BL179" s="17" t="s">
        <v>252</v>
      </c>
      <c r="BM179" s="145" t="s">
        <v>393</v>
      </c>
    </row>
    <row r="180" spans="2:65" s="15" customFormat="1">
      <c r="B180" s="182"/>
      <c r="D180" s="148" t="s">
        <v>180</v>
      </c>
      <c r="E180" s="183" t="s">
        <v>1</v>
      </c>
      <c r="F180" s="184" t="s">
        <v>819</v>
      </c>
      <c r="H180" s="183" t="s">
        <v>1</v>
      </c>
      <c r="I180" s="185"/>
      <c r="L180" s="182"/>
      <c r="M180" s="186"/>
      <c r="T180" s="187"/>
      <c r="AT180" s="183" t="s">
        <v>180</v>
      </c>
      <c r="AU180" s="183" t="s">
        <v>85</v>
      </c>
      <c r="AV180" s="15" t="s">
        <v>8</v>
      </c>
      <c r="AW180" s="15" t="s">
        <v>33</v>
      </c>
      <c r="AX180" s="15" t="s">
        <v>77</v>
      </c>
      <c r="AY180" s="183" t="s">
        <v>172</v>
      </c>
    </row>
    <row r="181" spans="2:65" s="12" customFormat="1">
      <c r="B181" s="147"/>
      <c r="D181" s="148" t="s">
        <v>180</v>
      </c>
      <c r="E181" s="149" t="s">
        <v>1</v>
      </c>
      <c r="F181" s="150" t="s">
        <v>1029</v>
      </c>
      <c r="H181" s="151">
        <v>12.48</v>
      </c>
      <c r="I181" s="152"/>
      <c r="L181" s="147"/>
      <c r="M181" s="153"/>
      <c r="T181" s="154"/>
      <c r="AT181" s="149" t="s">
        <v>180</v>
      </c>
      <c r="AU181" s="149" t="s">
        <v>85</v>
      </c>
      <c r="AV181" s="12" t="s">
        <v>85</v>
      </c>
      <c r="AW181" s="12" t="s">
        <v>33</v>
      </c>
      <c r="AX181" s="12" t="s">
        <v>77</v>
      </c>
      <c r="AY181" s="149" t="s">
        <v>172</v>
      </c>
    </row>
    <row r="182" spans="2:65" s="14" customFormat="1">
      <c r="B182" s="172"/>
      <c r="D182" s="148" t="s">
        <v>180</v>
      </c>
      <c r="E182" s="173" t="s">
        <v>1</v>
      </c>
      <c r="F182" s="174" t="s">
        <v>644</v>
      </c>
      <c r="H182" s="175">
        <v>12.48</v>
      </c>
      <c r="I182" s="176"/>
      <c r="L182" s="172"/>
      <c r="M182" s="177"/>
      <c r="T182" s="178"/>
      <c r="AT182" s="173" t="s">
        <v>180</v>
      </c>
      <c r="AU182" s="173" t="s">
        <v>85</v>
      </c>
      <c r="AV182" s="14" t="s">
        <v>91</v>
      </c>
      <c r="AW182" s="14" t="s">
        <v>33</v>
      </c>
      <c r="AX182" s="14" t="s">
        <v>8</v>
      </c>
      <c r="AY182" s="173" t="s">
        <v>172</v>
      </c>
    </row>
    <row r="183" spans="2:65" s="1" customFormat="1" ht="24.2" customHeight="1">
      <c r="B183" s="133"/>
      <c r="C183" s="134" t="s">
        <v>283</v>
      </c>
      <c r="D183" s="134" t="s">
        <v>174</v>
      </c>
      <c r="E183" s="135" t="s">
        <v>820</v>
      </c>
      <c r="F183" s="136" t="s">
        <v>821</v>
      </c>
      <c r="G183" s="137" t="s">
        <v>177</v>
      </c>
      <c r="H183" s="138">
        <v>12.48</v>
      </c>
      <c r="I183" s="139"/>
      <c r="J183" s="140">
        <f>ROUND(I183*H183,0)</f>
        <v>0</v>
      </c>
      <c r="K183" s="136" t="s">
        <v>1</v>
      </c>
      <c r="L183" s="32"/>
      <c r="M183" s="141" t="s">
        <v>1</v>
      </c>
      <c r="N183" s="142" t="s">
        <v>42</v>
      </c>
      <c r="P183" s="143">
        <f>O183*H183</f>
        <v>0</v>
      </c>
      <c r="Q183" s="143">
        <v>0</v>
      </c>
      <c r="R183" s="143">
        <f>Q183*H183</f>
        <v>0</v>
      </c>
      <c r="S183" s="143">
        <v>0</v>
      </c>
      <c r="T183" s="144">
        <f>S183*H183</f>
        <v>0</v>
      </c>
      <c r="AR183" s="145" t="s">
        <v>252</v>
      </c>
      <c r="AT183" s="145" t="s">
        <v>174</v>
      </c>
      <c r="AU183" s="145" t="s">
        <v>85</v>
      </c>
      <c r="AY183" s="17" t="s">
        <v>172</v>
      </c>
      <c r="BE183" s="146">
        <f>IF(N183="základní",J183,0)</f>
        <v>0</v>
      </c>
      <c r="BF183" s="146">
        <f>IF(N183="snížená",J183,0)</f>
        <v>0</v>
      </c>
      <c r="BG183" s="146">
        <f>IF(N183="zákl. přenesená",J183,0)</f>
        <v>0</v>
      </c>
      <c r="BH183" s="146">
        <f>IF(N183="sníž. přenesená",J183,0)</f>
        <v>0</v>
      </c>
      <c r="BI183" s="146">
        <f>IF(N183="nulová",J183,0)</f>
        <v>0</v>
      </c>
      <c r="BJ183" s="17" t="s">
        <v>8</v>
      </c>
      <c r="BK183" s="146">
        <f>ROUND(I183*H183,0)</f>
        <v>0</v>
      </c>
      <c r="BL183" s="17" t="s">
        <v>252</v>
      </c>
      <c r="BM183" s="145" t="s">
        <v>401</v>
      </c>
    </row>
    <row r="184" spans="2:65" s="15" customFormat="1">
      <c r="B184" s="182"/>
      <c r="D184" s="148" t="s">
        <v>180</v>
      </c>
      <c r="E184" s="183" t="s">
        <v>1</v>
      </c>
      <c r="F184" s="184" t="s">
        <v>822</v>
      </c>
      <c r="H184" s="183" t="s">
        <v>1</v>
      </c>
      <c r="I184" s="185"/>
      <c r="L184" s="182"/>
      <c r="M184" s="186"/>
      <c r="T184" s="187"/>
      <c r="AT184" s="183" t="s">
        <v>180</v>
      </c>
      <c r="AU184" s="183" t="s">
        <v>85</v>
      </c>
      <c r="AV184" s="15" t="s">
        <v>8</v>
      </c>
      <c r="AW184" s="15" t="s">
        <v>33</v>
      </c>
      <c r="AX184" s="15" t="s">
        <v>77</v>
      </c>
      <c r="AY184" s="183" t="s">
        <v>172</v>
      </c>
    </row>
    <row r="185" spans="2:65" s="12" customFormat="1">
      <c r="B185" s="147"/>
      <c r="D185" s="148" t="s">
        <v>180</v>
      </c>
      <c r="E185" s="149" t="s">
        <v>1</v>
      </c>
      <c r="F185" s="150" t="s">
        <v>1029</v>
      </c>
      <c r="H185" s="151">
        <v>12.48</v>
      </c>
      <c r="I185" s="152"/>
      <c r="L185" s="147"/>
      <c r="M185" s="153"/>
      <c r="T185" s="154"/>
      <c r="AT185" s="149" t="s">
        <v>180</v>
      </c>
      <c r="AU185" s="149" t="s">
        <v>85</v>
      </c>
      <c r="AV185" s="12" t="s">
        <v>85</v>
      </c>
      <c r="AW185" s="12" t="s">
        <v>33</v>
      </c>
      <c r="AX185" s="12" t="s">
        <v>77</v>
      </c>
      <c r="AY185" s="149" t="s">
        <v>172</v>
      </c>
    </row>
    <row r="186" spans="2:65" s="14" customFormat="1">
      <c r="B186" s="172"/>
      <c r="D186" s="148" t="s">
        <v>180</v>
      </c>
      <c r="E186" s="173" t="s">
        <v>1</v>
      </c>
      <c r="F186" s="174" t="s">
        <v>644</v>
      </c>
      <c r="H186" s="175">
        <v>12.48</v>
      </c>
      <c r="I186" s="176"/>
      <c r="L186" s="172"/>
      <c r="M186" s="177"/>
      <c r="T186" s="178"/>
      <c r="AT186" s="173" t="s">
        <v>180</v>
      </c>
      <c r="AU186" s="173" t="s">
        <v>85</v>
      </c>
      <c r="AV186" s="14" t="s">
        <v>91</v>
      </c>
      <c r="AW186" s="14" t="s">
        <v>33</v>
      </c>
      <c r="AX186" s="14" t="s">
        <v>8</v>
      </c>
      <c r="AY186" s="173" t="s">
        <v>172</v>
      </c>
    </row>
    <row r="187" spans="2:65" s="11" customFormat="1" ht="22.9" customHeight="1">
      <c r="B187" s="121"/>
      <c r="D187" s="122" t="s">
        <v>76</v>
      </c>
      <c r="E187" s="131" t="s">
        <v>856</v>
      </c>
      <c r="F187" s="131" t="s">
        <v>857</v>
      </c>
      <c r="I187" s="124"/>
      <c r="J187" s="132">
        <f>BK187</f>
        <v>0</v>
      </c>
      <c r="L187" s="121"/>
      <c r="M187" s="126"/>
      <c r="P187" s="127">
        <f>SUM(P188:P215)</f>
        <v>0</v>
      </c>
      <c r="R187" s="127">
        <f>SUM(R188:R215)</f>
        <v>0</v>
      </c>
      <c r="T187" s="128">
        <f>SUM(T188:T215)</f>
        <v>0</v>
      </c>
      <c r="AR187" s="122" t="s">
        <v>85</v>
      </c>
      <c r="AT187" s="129" t="s">
        <v>76</v>
      </c>
      <c r="AU187" s="129" t="s">
        <v>8</v>
      </c>
      <c r="AY187" s="122" t="s">
        <v>172</v>
      </c>
      <c r="BK187" s="130">
        <f>SUM(BK188:BK215)</f>
        <v>0</v>
      </c>
    </row>
    <row r="188" spans="2:65" s="1" customFormat="1" ht="33" customHeight="1">
      <c r="B188" s="133"/>
      <c r="C188" s="134" t="s">
        <v>288</v>
      </c>
      <c r="D188" s="134" t="s">
        <v>174</v>
      </c>
      <c r="E188" s="135" t="s">
        <v>858</v>
      </c>
      <c r="F188" s="136" t="s">
        <v>859</v>
      </c>
      <c r="G188" s="137" t="s">
        <v>177</v>
      </c>
      <c r="H188" s="138">
        <v>12.48</v>
      </c>
      <c r="I188" s="139"/>
      <c r="J188" s="140">
        <f>ROUND(I188*H188,0)</f>
        <v>0</v>
      </c>
      <c r="K188" s="136" t="s">
        <v>1</v>
      </c>
      <c r="L188" s="32"/>
      <c r="M188" s="141" t="s">
        <v>1</v>
      </c>
      <c r="N188" s="142" t="s">
        <v>42</v>
      </c>
      <c r="P188" s="143">
        <f>O188*H188</f>
        <v>0</v>
      </c>
      <c r="Q188" s="143">
        <v>0</v>
      </c>
      <c r="R188" s="143">
        <f>Q188*H188</f>
        <v>0</v>
      </c>
      <c r="S188" s="143">
        <v>0</v>
      </c>
      <c r="T188" s="144">
        <f>S188*H188</f>
        <v>0</v>
      </c>
      <c r="AR188" s="145" t="s">
        <v>252</v>
      </c>
      <c r="AT188" s="145" t="s">
        <v>174</v>
      </c>
      <c r="AU188" s="145" t="s">
        <v>85</v>
      </c>
      <c r="AY188" s="17" t="s">
        <v>172</v>
      </c>
      <c r="BE188" s="146">
        <f>IF(N188="základní",J188,0)</f>
        <v>0</v>
      </c>
      <c r="BF188" s="146">
        <f>IF(N188="snížená",J188,0)</f>
        <v>0</v>
      </c>
      <c r="BG188" s="146">
        <f>IF(N188="zákl. přenesená",J188,0)</f>
        <v>0</v>
      </c>
      <c r="BH188" s="146">
        <f>IF(N188="sníž. přenesená",J188,0)</f>
        <v>0</v>
      </c>
      <c r="BI188" s="146">
        <f>IF(N188="nulová",J188,0)</f>
        <v>0</v>
      </c>
      <c r="BJ188" s="17" t="s">
        <v>8</v>
      </c>
      <c r="BK188" s="146">
        <f>ROUND(I188*H188,0)</f>
        <v>0</v>
      </c>
      <c r="BL188" s="17" t="s">
        <v>252</v>
      </c>
      <c r="BM188" s="145" t="s">
        <v>411</v>
      </c>
    </row>
    <row r="189" spans="2:65" s="15" customFormat="1">
      <c r="B189" s="182"/>
      <c r="D189" s="148" t="s">
        <v>180</v>
      </c>
      <c r="E189" s="183" t="s">
        <v>1</v>
      </c>
      <c r="F189" s="184" t="s">
        <v>860</v>
      </c>
      <c r="H189" s="183" t="s">
        <v>1</v>
      </c>
      <c r="I189" s="185"/>
      <c r="L189" s="182"/>
      <c r="M189" s="186"/>
      <c r="T189" s="187"/>
      <c r="AT189" s="183" t="s">
        <v>180</v>
      </c>
      <c r="AU189" s="183" t="s">
        <v>85</v>
      </c>
      <c r="AV189" s="15" t="s">
        <v>8</v>
      </c>
      <c r="AW189" s="15" t="s">
        <v>33</v>
      </c>
      <c r="AX189" s="15" t="s">
        <v>77</v>
      </c>
      <c r="AY189" s="183" t="s">
        <v>172</v>
      </c>
    </row>
    <row r="190" spans="2:65" s="12" customFormat="1">
      <c r="B190" s="147"/>
      <c r="D190" s="148" t="s">
        <v>180</v>
      </c>
      <c r="E190" s="149" t="s">
        <v>1</v>
      </c>
      <c r="F190" s="150" t="s">
        <v>1029</v>
      </c>
      <c r="H190" s="151">
        <v>12.48</v>
      </c>
      <c r="I190" s="152"/>
      <c r="L190" s="147"/>
      <c r="M190" s="153"/>
      <c r="T190" s="154"/>
      <c r="AT190" s="149" t="s">
        <v>180</v>
      </c>
      <c r="AU190" s="149" t="s">
        <v>85</v>
      </c>
      <c r="AV190" s="12" t="s">
        <v>85</v>
      </c>
      <c r="AW190" s="12" t="s">
        <v>33</v>
      </c>
      <c r="AX190" s="12" t="s">
        <v>77</v>
      </c>
      <c r="AY190" s="149" t="s">
        <v>172</v>
      </c>
    </row>
    <row r="191" spans="2:65" s="14" customFormat="1">
      <c r="B191" s="172"/>
      <c r="D191" s="148" t="s">
        <v>180</v>
      </c>
      <c r="E191" s="173" t="s">
        <v>1</v>
      </c>
      <c r="F191" s="174" t="s">
        <v>644</v>
      </c>
      <c r="H191" s="175">
        <v>12.48</v>
      </c>
      <c r="I191" s="176"/>
      <c r="L191" s="172"/>
      <c r="M191" s="177"/>
      <c r="T191" s="178"/>
      <c r="AT191" s="173" t="s">
        <v>180</v>
      </c>
      <c r="AU191" s="173" t="s">
        <v>85</v>
      </c>
      <c r="AV191" s="14" t="s">
        <v>91</v>
      </c>
      <c r="AW191" s="14" t="s">
        <v>33</v>
      </c>
      <c r="AX191" s="14" t="s">
        <v>8</v>
      </c>
      <c r="AY191" s="173" t="s">
        <v>172</v>
      </c>
    </row>
    <row r="192" spans="2:65" s="1" customFormat="1" ht="24.2" customHeight="1">
      <c r="B192" s="133"/>
      <c r="C192" s="134" t="s">
        <v>293</v>
      </c>
      <c r="D192" s="134" t="s">
        <v>174</v>
      </c>
      <c r="E192" s="135" t="s">
        <v>861</v>
      </c>
      <c r="F192" s="136" t="s">
        <v>862</v>
      </c>
      <c r="G192" s="137" t="s">
        <v>177</v>
      </c>
      <c r="H192" s="138">
        <v>12.48</v>
      </c>
      <c r="I192" s="139"/>
      <c r="J192" s="140">
        <f>ROUND(I192*H192,0)</f>
        <v>0</v>
      </c>
      <c r="K192" s="136" t="s">
        <v>1</v>
      </c>
      <c r="L192" s="32"/>
      <c r="M192" s="141" t="s">
        <v>1</v>
      </c>
      <c r="N192" s="142" t="s">
        <v>42</v>
      </c>
      <c r="P192" s="143">
        <f>O192*H192</f>
        <v>0</v>
      </c>
      <c r="Q192" s="143">
        <v>0</v>
      </c>
      <c r="R192" s="143">
        <f>Q192*H192</f>
        <v>0</v>
      </c>
      <c r="S192" s="143">
        <v>0</v>
      </c>
      <c r="T192" s="144">
        <f>S192*H192</f>
        <v>0</v>
      </c>
      <c r="AR192" s="145" t="s">
        <v>252</v>
      </c>
      <c r="AT192" s="145" t="s">
        <v>174</v>
      </c>
      <c r="AU192" s="145" t="s">
        <v>85</v>
      </c>
      <c r="AY192" s="17" t="s">
        <v>172</v>
      </c>
      <c r="BE192" s="146">
        <f>IF(N192="základní",J192,0)</f>
        <v>0</v>
      </c>
      <c r="BF192" s="146">
        <f>IF(N192="snížená",J192,0)</f>
        <v>0</v>
      </c>
      <c r="BG192" s="146">
        <f>IF(N192="zákl. přenesená",J192,0)</f>
        <v>0</v>
      </c>
      <c r="BH192" s="146">
        <f>IF(N192="sníž. přenesená",J192,0)</f>
        <v>0</v>
      </c>
      <c r="BI192" s="146">
        <f>IF(N192="nulová",J192,0)</f>
        <v>0</v>
      </c>
      <c r="BJ192" s="17" t="s">
        <v>8</v>
      </c>
      <c r="BK192" s="146">
        <f>ROUND(I192*H192,0)</f>
        <v>0</v>
      </c>
      <c r="BL192" s="17" t="s">
        <v>252</v>
      </c>
      <c r="BM192" s="145" t="s">
        <v>423</v>
      </c>
    </row>
    <row r="193" spans="2:65" s="15" customFormat="1">
      <c r="B193" s="182"/>
      <c r="D193" s="148" t="s">
        <v>180</v>
      </c>
      <c r="E193" s="183" t="s">
        <v>1</v>
      </c>
      <c r="F193" s="184" t="s">
        <v>860</v>
      </c>
      <c r="H193" s="183" t="s">
        <v>1</v>
      </c>
      <c r="I193" s="185"/>
      <c r="L193" s="182"/>
      <c r="M193" s="186"/>
      <c r="T193" s="187"/>
      <c r="AT193" s="183" t="s">
        <v>180</v>
      </c>
      <c r="AU193" s="183" t="s">
        <v>85</v>
      </c>
      <c r="AV193" s="15" t="s">
        <v>8</v>
      </c>
      <c r="AW193" s="15" t="s">
        <v>33</v>
      </c>
      <c r="AX193" s="15" t="s">
        <v>77</v>
      </c>
      <c r="AY193" s="183" t="s">
        <v>172</v>
      </c>
    </row>
    <row r="194" spans="2:65" s="12" customFormat="1">
      <c r="B194" s="147"/>
      <c r="D194" s="148" t="s">
        <v>180</v>
      </c>
      <c r="E194" s="149" t="s">
        <v>1</v>
      </c>
      <c r="F194" s="150" t="s">
        <v>1029</v>
      </c>
      <c r="H194" s="151">
        <v>12.48</v>
      </c>
      <c r="I194" s="152"/>
      <c r="L194" s="147"/>
      <c r="M194" s="153"/>
      <c r="T194" s="154"/>
      <c r="AT194" s="149" t="s">
        <v>180</v>
      </c>
      <c r="AU194" s="149" t="s">
        <v>85</v>
      </c>
      <c r="AV194" s="12" t="s">
        <v>85</v>
      </c>
      <c r="AW194" s="12" t="s">
        <v>33</v>
      </c>
      <c r="AX194" s="12" t="s">
        <v>77</v>
      </c>
      <c r="AY194" s="149" t="s">
        <v>172</v>
      </c>
    </row>
    <row r="195" spans="2:65" s="14" customFormat="1">
      <c r="B195" s="172"/>
      <c r="D195" s="148" t="s">
        <v>180</v>
      </c>
      <c r="E195" s="173" t="s">
        <v>1</v>
      </c>
      <c r="F195" s="174" t="s">
        <v>644</v>
      </c>
      <c r="H195" s="175">
        <v>12.48</v>
      </c>
      <c r="I195" s="176"/>
      <c r="L195" s="172"/>
      <c r="M195" s="177"/>
      <c r="T195" s="178"/>
      <c r="AT195" s="173" t="s">
        <v>180</v>
      </c>
      <c r="AU195" s="173" t="s">
        <v>85</v>
      </c>
      <c r="AV195" s="14" t="s">
        <v>91</v>
      </c>
      <c r="AW195" s="14" t="s">
        <v>33</v>
      </c>
      <c r="AX195" s="14" t="s">
        <v>8</v>
      </c>
      <c r="AY195" s="173" t="s">
        <v>172</v>
      </c>
    </row>
    <row r="196" spans="2:65" s="1" customFormat="1" ht="37.9" customHeight="1">
      <c r="B196" s="133"/>
      <c r="C196" s="134" t="s">
        <v>303</v>
      </c>
      <c r="D196" s="134" t="s">
        <v>174</v>
      </c>
      <c r="E196" s="135" t="s">
        <v>863</v>
      </c>
      <c r="F196" s="136" t="s">
        <v>864</v>
      </c>
      <c r="G196" s="137" t="s">
        <v>202</v>
      </c>
      <c r="H196" s="138">
        <v>2</v>
      </c>
      <c r="I196" s="139"/>
      <c r="J196" s="140">
        <f>ROUND(I196*H196,0)</f>
        <v>0</v>
      </c>
      <c r="K196" s="136" t="s">
        <v>1</v>
      </c>
      <c r="L196" s="32"/>
      <c r="M196" s="141" t="s">
        <v>1</v>
      </c>
      <c r="N196" s="142" t="s">
        <v>42</v>
      </c>
      <c r="P196" s="143">
        <f>O196*H196</f>
        <v>0</v>
      </c>
      <c r="Q196" s="143">
        <v>0</v>
      </c>
      <c r="R196" s="143">
        <f>Q196*H196</f>
        <v>0</v>
      </c>
      <c r="S196" s="143">
        <v>0</v>
      </c>
      <c r="T196" s="144">
        <f>S196*H196</f>
        <v>0</v>
      </c>
      <c r="AR196" s="145" t="s">
        <v>252</v>
      </c>
      <c r="AT196" s="145" t="s">
        <v>174</v>
      </c>
      <c r="AU196" s="145" t="s">
        <v>85</v>
      </c>
      <c r="AY196" s="17" t="s">
        <v>172</v>
      </c>
      <c r="BE196" s="146">
        <f>IF(N196="základní",J196,0)</f>
        <v>0</v>
      </c>
      <c r="BF196" s="146">
        <f>IF(N196="snížená",J196,0)</f>
        <v>0</v>
      </c>
      <c r="BG196" s="146">
        <f>IF(N196="zákl. přenesená",J196,0)</f>
        <v>0</v>
      </c>
      <c r="BH196" s="146">
        <f>IF(N196="sníž. přenesená",J196,0)</f>
        <v>0</v>
      </c>
      <c r="BI196" s="146">
        <f>IF(N196="nulová",J196,0)</f>
        <v>0</v>
      </c>
      <c r="BJ196" s="17" t="s">
        <v>8</v>
      </c>
      <c r="BK196" s="146">
        <f>ROUND(I196*H196,0)</f>
        <v>0</v>
      </c>
      <c r="BL196" s="17" t="s">
        <v>252</v>
      </c>
      <c r="BM196" s="145" t="s">
        <v>431</v>
      </c>
    </row>
    <row r="197" spans="2:65" s="15" customFormat="1">
      <c r="B197" s="182"/>
      <c r="D197" s="148" t="s">
        <v>180</v>
      </c>
      <c r="E197" s="183" t="s">
        <v>1</v>
      </c>
      <c r="F197" s="184" t="s">
        <v>866</v>
      </c>
      <c r="H197" s="183" t="s">
        <v>1</v>
      </c>
      <c r="I197" s="185"/>
      <c r="L197" s="182"/>
      <c r="M197" s="186"/>
      <c r="T197" s="187"/>
      <c r="AT197" s="183" t="s">
        <v>180</v>
      </c>
      <c r="AU197" s="183" t="s">
        <v>85</v>
      </c>
      <c r="AV197" s="15" t="s">
        <v>8</v>
      </c>
      <c r="AW197" s="15" t="s">
        <v>33</v>
      </c>
      <c r="AX197" s="15" t="s">
        <v>77</v>
      </c>
      <c r="AY197" s="183" t="s">
        <v>172</v>
      </c>
    </row>
    <row r="198" spans="2:65" s="12" customFormat="1">
      <c r="B198" s="147"/>
      <c r="D198" s="148" t="s">
        <v>180</v>
      </c>
      <c r="E198" s="149" t="s">
        <v>1</v>
      </c>
      <c r="F198" s="150" t="s">
        <v>1030</v>
      </c>
      <c r="H198" s="151">
        <v>2</v>
      </c>
      <c r="I198" s="152"/>
      <c r="L198" s="147"/>
      <c r="M198" s="153"/>
      <c r="T198" s="154"/>
      <c r="AT198" s="149" t="s">
        <v>180</v>
      </c>
      <c r="AU198" s="149" t="s">
        <v>85</v>
      </c>
      <c r="AV198" s="12" t="s">
        <v>85</v>
      </c>
      <c r="AW198" s="12" t="s">
        <v>33</v>
      </c>
      <c r="AX198" s="12" t="s">
        <v>77</v>
      </c>
      <c r="AY198" s="149" t="s">
        <v>172</v>
      </c>
    </row>
    <row r="199" spans="2:65" s="14" customFormat="1">
      <c r="B199" s="172"/>
      <c r="D199" s="148" t="s">
        <v>180</v>
      </c>
      <c r="E199" s="173" t="s">
        <v>1</v>
      </c>
      <c r="F199" s="174" t="s">
        <v>644</v>
      </c>
      <c r="H199" s="175">
        <v>2</v>
      </c>
      <c r="I199" s="176"/>
      <c r="L199" s="172"/>
      <c r="M199" s="177"/>
      <c r="T199" s="178"/>
      <c r="AT199" s="173" t="s">
        <v>180</v>
      </c>
      <c r="AU199" s="173" t="s">
        <v>85</v>
      </c>
      <c r="AV199" s="14" t="s">
        <v>91</v>
      </c>
      <c r="AW199" s="14" t="s">
        <v>33</v>
      </c>
      <c r="AX199" s="14" t="s">
        <v>8</v>
      </c>
      <c r="AY199" s="173" t="s">
        <v>172</v>
      </c>
    </row>
    <row r="200" spans="2:65" s="1" customFormat="1" ht="24.2" customHeight="1">
      <c r="B200" s="133"/>
      <c r="C200" s="134" t="s">
        <v>308</v>
      </c>
      <c r="D200" s="134" t="s">
        <v>174</v>
      </c>
      <c r="E200" s="135" t="s">
        <v>868</v>
      </c>
      <c r="F200" s="136" t="s">
        <v>869</v>
      </c>
      <c r="G200" s="137" t="s">
        <v>177</v>
      </c>
      <c r="H200" s="138">
        <v>12.48</v>
      </c>
      <c r="I200" s="139"/>
      <c r="J200" s="140">
        <f>ROUND(I200*H200,0)</f>
        <v>0</v>
      </c>
      <c r="K200" s="136" t="s">
        <v>1</v>
      </c>
      <c r="L200" s="32"/>
      <c r="M200" s="141" t="s">
        <v>1</v>
      </c>
      <c r="N200" s="142" t="s">
        <v>42</v>
      </c>
      <c r="P200" s="143">
        <f>O200*H200</f>
        <v>0</v>
      </c>
      <c r="Q200" s="143">
        <v>0</v>
      </c>
      <c r="R200" s="143">
        <f>Q200*H200</f>
        <v>0</v>
      </c>
      <c r="S200" s="143">
        <v>0</v>
      </c>
      <c r="T200" s="144">
        <f>S200*H200</f>
        <v>0</v>
      </c>
      <c r="AR200" s="145" t="s">
        <v>252</v>
      </c>
      <c r="AT200" s="145" t="s">
        <v>174</v>
      </c>
      <c r="AU200" s="145" t="s">
        <v>85</v>
      </c>
      <c r="AY200" s="17" t="s">
        <v>172</v>
      </c>
      <c r="BE200" s="146">
        <f>IF(N200="základní",J200,0)</f>
        <v>0</v>
      </c>
      <c r="BF200" s="146">
        <f>IF(N200="snížená",J200,0)</f>
        <v>0</v>
      </c>
      <c r="BG200" s="146">
        <f>IF(N200="zákl. přenesená",J200,0)</f>
        <v>0</v>
      </c>
      <c r="BH200" s="146">
        <f>IF(N200="sníž. přenesená",J200,0)</f>
        <v>0</v>
      </c>
      <c r="BI200" s="146">
        <f>IF(N200="nulová",J200,0)</f>
        <v>0</v>
      </c>
      <c r="BJ200" s="17" t="s">
        <v>8</v>
      </c>
      <c r="BK200" s="146">
        <f>ROUND(I200*H200,0)</f>
        <v>0</v>
      </c>
      <c r="BL200" s="17" t="s">
        <v>252</v>
      </c>
      <c r="BM200" s="145" t="s">
        <v>439</v>
      </c>
    </row>
    <row r="201" spans="2:65" s="15" customFormat="1">
      <c r="B201" s="182"/>
      <c r="D201" s="148" t="s">
        <v>180</v>
      </c>
      <c r="E201" s="183" t="s">
        <v>1</v>
      </c>
      <c r="F201" s="184" t="s">
        <v>870</v>
      </c>
      <c r="H201" s="183" t="s">
        <v>1</v>
      </c>
      <c r="I201" s="185"/>
      <c r="L201" s="182"/>
      <c r="M201" s="186"/>
      <c r="T201" s="187"/>
      <c r="AT201" s="183" t="s">
        <v>180</v>
      </c>
      <c r="AU201" s="183" t="s">
        <v>85</v>
      </c>
      <c r="AV201" s="15" t="s">
        <v>8</v>
      </c>
      <c r="AW201" s="15" t="s">
        <v>33</v>
      </c>
      <c r="AX201" s="15" t="s">
        <v>77</v>
      </c>
      <c r="AY201" s="183" t="s">
        <v>172</v>
      </c>
    </row>
    <row r="202" spans="2:65" s="12" customFormat="1">
      <c r="B202" s="147"/>
      <c r="D202" s="148" t="s">
        <v>180</v>
      </c>
      <c r="E202" s="149" t="s">
        <v>1</v>
      </c>
      <c r="F202" s="150" t="s">
        <v>1029</v>
      </c>
      <c r="H202" s="151">
        <v>12.48</v>
      </c>
      <c r="I202" s="152"/>
      <c r="L202" s="147"/>
      <c r="M202" s="153"/>
      <c r="T202" s="154"/>
      <c r="AT202" s="149" t="s">
        <v>180</v>
      </c>
      <c r="AU202" s="149" t="s">
        <v>85</v>
      </c>
      <c r="AV202" s="12" t="s">
        <v>85</v>
      </c>
      <c r="AW202" s="12" t="s">
        <v>33</v>
      </c>
      <c r="AX202" s="12" t="s">
        <v>77</v>
      </c>
      <c r="AY202" s="149" t="s">
        <v>172</v>
      </c>
    </row>
    <row r="203" spans="2:65" s="14" customFormat="1">
      <c r="B203" s="172"/>
      <c r="D203" s="148" t="s">
        <v>180</v>
      </c>
      <c r="E203" s="173" t="s">
        <v>1</v>
      </c>
      <c r="F203" s="174" t="s">
        <v>644</v>
      </c>
      <c r="H203" s="175">
        <v>12.48</v>
      </c>
      <c r="I203" s="176"/>
      <c r="L203" s="172"/>
      <c r="M203" s="177"/>
      <c r="T203" s="178"/>
      <c r="AT203" s="173" t="s">
        <v>180</v>
      </c>
      <c r="AU203" s="173" t="s">
        <v>85</v>
      </c>
      <c r="AV203" s="14" t="s">
        <v>91</v>
      </c>
      <c r="AW203" s="14" t="s">
        <v>33</v>
      </c>
      <c r="AX203" s="14" t="s">
        <v>8</v>
      </c>
      <c r="AY203" s="173" t="s">
        <v>172</v>
      </c>
    </row>
    <row r="204" spans="2:65" s="1" customFormat="1" ht="24.2" customHeight="1">
      <c r="B204" s="133"/>
      <c r="C204" s="134" t="s">
        <v>312</v>
      </c>
      <c r="D204" s="134" t="s">
        <v>174</v>
      </c>
      <c r="E204" s="135" t="s">
        <v>871</v>
      </c>
      <c r="F204" s="136" t="s">
        <v>872</v>
      </c>
      <c r="G204" s="137" t="s">
        <v>202</v>
      </c>
      <c r="H204" s="138">
        <v>2</v>
      </c>
      <c r="I204" s="139"/>
      <c r="J204" s="140">
        <f>ROUND(I204*H204,0)</f>
        <v>0</v>
      </c>
      <c r="K204" s="136" t="s">
        <v>1</v>
      </c>
      <c r="L204" s="32"/>
      <c r="M204" s="141" t="s">
        <v>1</v>
      </c>
      <c r="N204" s="142" t="s">
        <v>42</v>
      </c>
      <c r="P204" s="143">
        <f>O204*H204</f>
        <v>0</v>
      </c>
      <c r="Q204" s="143">
        <v>0</v>
      </c>
      <c r="R204" s="143">
        <f>Q204*H204</f>
        <v>0</v>
      </c>
      <c r="S204" s="143">
        <v>0</v>
      </c>
      <c r="T204" s="144">
        <f>S204*H204</f>
        <v>0</v>
      </c>
      <c r="AR204" s="145" t="s">
        <v>252</v>
      </c>
      <c r="AT204" s="145" t="s">
        <v>174</v>
      </c>
      <c r="AU204" s="145" t="s">
        <v>85</v>
      </c>
      <c r="AY204" s="17" t="s">
        <v>172</v>
      </c>
      <c r="BE204" s="146">
        <f>IF(N204="základní",J204,0)</f>
        <v>0</v>
      </c>
      <c r="BF204" s="146">
        <f>IF(N204="snížená",J204,0)</f>
        <v>0</v>
      </c>
      <c r="BG204" s="146">
        <f>IF(N204="zákl. přenesená",J204,0)</f>
        <v>0</v>
      </c>
      <c r="BH204" s="146">
        <f>IF(N204="sníž. přenesená",J204,0)</f>
        <v>0</v>
      </c>
      <c r="BI204" s="146">
        <f>IF(N204="nulová",J204,0)</f>
        <v>0</v>
      </c>
      <c r="BJ204" s="17" t="s">
        <v>8</v>
      </c>
      <c r="BK204" s="146">
        <f>ROUND(I204*H204,0)</f>
        <v>0</v>
      </c>
      <c r="BL204" s="17" t="s">
        <v>252</v>
      </c>
      <c r="BM204" s="145" t="s">
        <v>447</v>
      </c>
    </row>
    <row r="205" spans="2:65" s="15" customFormat="1">
      <c r="B205" s="182"/>
      <c r="D205" s="148" t="s">
        <v>180</v>
      </c>
      <c r="E205" s="183" t="s">
        <v>1</v>
      </c>
      <c r="F205" s="184" t="s">
        <v>866</v>
      </c>
      <c r="H205" s="183" t="s">
        <v>1</v>
      </c>
      <c r="I205" s="185"/>
      <c r="L205" s="182"/>
      <c r="M205" s="186"/>
      <c r="T205" s="187"/>
      <c r="AT205" s="183" t="s">
        <v>180</v>
      </c>
      <c r="AU205" s="183" t="s">
        <v>85</v>
      </c>
      <c r="AV205" s="15" t="s">
        <v>8</v>
      </c>
      <c r="AW205" s="15" t="s">
        <v>33</v>
      </c>
      <c r="AX205" s="15" t="s">
        <v>77</v>
      </c>
      <c r="AY205" s="183" t="s">
        <v>172</v>
      </c>
    </row>
    <row r="206" spans="2:65" s="12" customFormat="1">
      <c r="B206" s="147"/>
      <c r="D206" s="148" t="s">
        <v>180</v>
      </c>
      <c r="E206" s="149" t="s">
        <v>1</v>
      </c>
      <c r="F206" s="150" t="s">
        <v>1030</v>
      </c>
      <c r="H206" s="151">
        <v>2</v>
      </c>
      <c r="I206" s="152"/>
      <c r="L206" s="147"/>
      <c r="M206" s="153"/>
      <c r="T206" s="154"/>
      <c r="AT206" s="149" t="s">
        <v>180</v>
      </c>
      <c r="AU206" s="149" t="s">
        <v>85</v>
      </c>
      <c r="AV206" s="12" t="s">
        <v>85</v>
      </c>
      <c r="AW206" s="12" t="s">
        <v>33</v>
      </c>
      <c r="AX206" s="12" t="s">
        <v>77</v>
      </c>
      <c r="AY206" s="149" t="s">
        <v>172</v>
      </c>
    </row>
    <row r="207" spans="2:65" s="14" customFormat="1">
      <c r="B207" s="172"/>
      <c r="D207" s="148" t="s">
        <v>180</v>
      </c>
      <c r="E207" s="173" t="s">
        <v>1</v>
      </c>
      <c r="F207" s="174" t="s">
        <v>644</v>
      </c>
      <c r="H207" s="175">
        <v>2</v>
      </c>
      <c r="I207" s="176"/>
      <c r="L207" s="172"/>
      <c r="M207" s="177"/>
      <c r="T207" s="178"/>
      <c r="AT207" s="173" t="s">
        <v>180</v>
      </c>
      <c r="AU207" s="173" t="s">
        <v>85</v>
      </c>
      <c r="AV207" s="14" t="s">
        <v>91</v>
      </c>
      <c r="AW207" s="14" t="s">
        <v>33</v>
      </c>
      <c r="AX207" s="14" t="s">
        <v>8</v>
      </c>
      <c r="AY207" s="173" t="s">
        <v>172</v>
      </c>
    </row>
    <row r="208" spans="2:65" s="1" customFormat="1" ht="24.2" customHeight="1">
      <c r="B208" s="133"/>
      <c r="C208" s="134" t="s">
        <v>317</v>
      </c>
      <c r="D208" s="134" t="s">
        <v>174</v>
      </c>
      <c r="E208" s="135" t="s">
        <v>873</v>
      </c>
      <c r="F208" s="136" t="s">
        <v>874</v>
      </c>
      <c r="G208" s="137" t="s">
        <v>177</v>
      </c>
      <c r="H208" s="138">
        <v>12.48</v>
      </c>
      <c r="I208" s="139"/>
      <c r="J208" s="140">
        <f>ROUND(I208*H208,0)</f>
        <v>0</v>
      </c>
      <c r="K208" s="136" t="s">
        <v>1</v>
      </c>
      <c r="L208" s="32"/>
      <c r="M208" s="141" t="s">
        <v>1</v>
      </c>
      <c r="N208" s="142" t="s">
        <v>42</v>
      </c>
      <c r="P208" s="143">
        <f>O208*H208</f>
        <v>0</v>
      </c>
      <c r="Q208" s="143">
        <v>0</v>
      </c>
      <c r="R208" s="143">
        <f>Q208*H208</f>
        <v>0</v>
      </c>
      <c r="S208" s="143">
        <v>0</v>
      </c>
      <c r="T208" s="144">
        <f>S208*H208</f>
        <v>0</v>
      </c>
      <c r="AR208" s="145" t="s">
        <v>252</v>
      </c>
      <c r="AT208" s="145" t="s">
        <v>174</v>
      </c>
      <c r="AU208" s="145" t="s">
        <v>85</v>
      </c>
      <c r="AY208" s="17" t="s">
        <v>172</v>
      </c>
      <c r="BE208" s="146">
        <f>IF(N208="základní",J208,0)</f>
        <v>0</v>
      </c>
      <c r="BF208" s="146">
        <f>IF(N208="snížená",J208,0)</f>
        <v>0</v>
      </c>
      <c r="BG208" s="146">
        <f>IF(N208="zákl. přenesená",J208,0)</f>
        <v>0</v>
      </c>
      <c r="BH208" s="146">
        <f>IF(N208="sníž. přenesená",J208,0)</f>
        <v>0</v>
      </c>
      <c r="BI208" s="146">
        <f>IF(N208="nulová",J208,0)</f>
        <v>0</v>
      </c>
      <c r="BJ208" s="17" t="s">
        <v>8</v>
      </c>
      <c r="BK208" s="146">
        <f>ROUND(I208*H208,0)</f>
        <v>0</v>
      </c>
      <c r="BL208" s="17" t="s">
        <v>252</v>
      </c>
      <c r="BM208" s="145" t="s">
        <v>457</v>
      </c>
    </row>
    <row r="209" spans="2:65" s="15" customFormat="1">
      <c r="B209" s="182"/>
      <c r="D209" s="148" t="s">
        <v>180</v>
      </c>
      <c r="E209" s="183" t="s">
        <v>1</v>
      </c>
      <c r="F209" s="184" t="s">
        <v>870</v>
      </c>
      <c r="H209" s="183" t="s">
        <v>1</v>
      </c>
      <c r="I209" s="185"/>
      <c r="L209" s="182"/>
      <c r="M209" s="186"/>
      <c r="T209" s="187"/>
      <c r="AT209" s="183" t="s">
        <v>180</v>
      </c>
      <c r="AU209" s="183" t="s">
        <v>85</v>
      </c>
      <c r="AV209" s="15" t="s">
        <v>8</v>
      </c>
      <c r="AW209" s="15" t="s">
        <v>33</v>
      </c>
      <c r="AX209" s="15" t="s">
        <v>77</v>
      </c>
      <c r="AY209" s="183" t="s">
        <v>172</v>
      </c>
    </row>
    <row r="210" spans="2:65" s="12" customFormat="1">
      <c r="B210" s="147"/>
      <c r="D210" s="148" t="s">
        <v>180</v>
      </c>
      <c r="E210" s="149" t="s">
        <v>1</v>
      </c>
      <c r="F210" s="150" t="s">
        <v>1029</v>
      </c>
      <c r="H210" s="151">
        <v>12.48</v>
      </c>
      <c r="I210" s="152"/>
      <c r="L210" s="147"/>
      <c r="M210" s="153"/>
      <c r="T210" s="154"/>
      <c r="AT210" s="149" t="s">
        <v>180</v>
      </c>
      <c r="AU210" s="149" t="s">
        <v>85</v>
      </c>
      <c r="AV210" s="12" t="s">
        <v>85</v>
      </c>
      <c r="AW210" s="12" t="s">
        <v>33</v>
      </c>
      <c r="AX210" s="12" t="s">
        <v>77</v>
      </c>
      <c r="AY210" s="149" t="s">
        <v>172</v>
      </c>
    </row>
    <row r="211" spans="2:65" s="14" customFormat="1">
      <c r="B211" s="172"/>
      <c r="D211" s="148" t="s">
        <v>180</v>
      </c>
      <c r="E211" s="173" t="s">
        <v>1</v>
      </c>
      <c r="F211" s="174" t="s">
        <v>644</v>
      </c>
      <c r="H211" s="175">
        <v>12.48</v>
      </c>
      <c r="I211" s="176"/>
      <c r="L211" s="172"/>
      <c r="M211" s="177"/>
      <c r="T211" s="178"/>
      <c r="AT211" s="173" t="s">
        <v>180</v>
      </c>
      <c r="AU211" s="173" t="s">
        <v>85</v>
      </c>
      <c r="AV211" s="14" t="s">
        <v>91</v>
      </c>
      <c r="AW211" s="14" t="s">
        <v>33</v>
      </c>
      <c r="AX211" s="14" t="s">
        <v>8</v>
      </c>
      <c r="AY211" s="173" t="s">
        <v>172</v>
      </c>
    </row>
    <row r="212" spans="2:65" s="1" customFormat="1" ht="33" customHeight="1">
      <c r="B212" s="133"/>
      <c r="C212" s="134" t="s">
        <v>323</v>
      </c>
      <c r="D212" s="134" t="s">
        <v>174</v>
      </c>
      <c r="E212" s="135" t="s">
        <v>875</v>
      </c>
      <c r="F212" s="136" t="s">
        <v>876</v>
      </c>
      <c r="G212" s="137" t="s">
        <v>202</v>
      </c>
      <c r="H212" s="138">
        <v>2</v>
      </c>
      <c r="I212" s="139"/>
      <c r="J212" s="140">
        <f>ROUND(I212*H212,0)</f>
        <v>0</v>
      </c>
      <c r="K212" s="136" t="s">
        <v>1</v>
      </c>
      <c r="L212" s="32"/>
      <c r="M212" s="141" t="s">
        <v>1</v>
      </c>
      <c r="N212" s="142" t="s">
        <v>42</v>
      </c>
      <c r="P212" s="143">
        <f>O212*H212</f>
        <v>0</v>
      </c>
      <c r="Q212" s="143">
        <v>0</v>
      </c>
      <c r="R212" s="143">
        <f>Q212*H212</f>
        <v>0</v>
      </c>
      <c r="S212" s="143">
        <v>0</v>
      </c>
      <c r="T212" s="144">
        <f>S212*H212</f>
        <v>0</v>
      </c>
      <c r="AR212" s="145" t="s">
        <v>252</v>
      </c>
      <c r="AT212" s="145" t="s">
        <v>174</v>
      </c>
      <c r="AU212" s="145" t="s">
        <v>85</v>
      </c>
      <c r="AY212" s="17" t="s">
        <v>172</v>
      </c>
      <c r="BE212" s="146">
        <f>IF(N212="základní",J212,0)</f>
        <v>0</v>
      </c>
      <c r="BF212" s="146">
        <f>IF(N212="snížená",J212,0)</f>
        <v>0</v>
      </c>
      <c r="BG212" s="146">
        <f>IF(N212="zákl. přenesená",J212,0)</f>
        <v>0</v>
      </c>
      <c r="BH212" s="146">
        <f>IF(N212="sníž. přenesená",J212,0)</f>
        <v>0</v>
      </c>
      <c r="BI212" s="146">
        <f>IF(N212="nulová",J212,0)</f>
        <v>0</v>
      </c>
      <c r="BJ212" s="17" t="s">
        <v>8</v>
      </c>
      <c r="BK212" s="146">
        <f>ROUND(I212*H212,0)</f>
        <v>0</v>
      </c>
      <c r="BL212" s="17" t="s">
        <v>252</v>
      </c>
      <c r="BM212" s="145" t="s">
        <v>465</v>
      </c>
    </row>
    <row r="213" spans="2:65" s="15" customFormat="1">
      <c r="B213" s="182"/>
      <c r="D213" s="148" t="s">
        <v>180</v>
      </c>
      <c r="E213" s="183" t="s">
        <v>1</v>
      </c>
      <c r="F213" s="184" t="s">
        <v>866</v>
      </c>
      <c r="H213" s="183" t="s">
        <v>1</v>
      </c>
      <c r="I213" s="185"/>
      <c r="L213" s="182"/>
      <c r="M213" s="186"/>
      <c r="T213" s="187"/>
      <c r="AT213" s="183" t="s">
        <v>180</v>
      </c>
      <c r="AU213" s="183" t="s">
        <v>85</v>
      </c>
      <c r="AV213" s="15" t="s">
        <v>8</v>
      </c>
      <c r="AW213" s="15" t="s">
        <v>33</v>
      </c>
      <c r="AX213" s="15" t="s">
        <v>77</v>
      </c>
      <c r="AY213" s="183" t="s">
        <v>172</v>
      </c>
    </row>
    <row r="214" spans="2:65" s="12" customFormat="1">
      <c r="B214" s="147"/>
      <c r="D214" s="148" t="s">
        <v>180</v>
      </c>
      <c r="E214" s="149" t="s">
        <v>1</v>
      </c>
      <c r="F214" s="150" t="s">
        <v>1030</v>
      </c>
      <c r="H214" s="151">
        <v>2</v>
      </c>
      <c r="I214" s="152"/>
      <c r="L214" s="147"/>
      <c r="M214" s="153"/>
      <c r="T214" s="154"/>
      <c r="AT214" s="149" t="s">
        <v>180</v>
      </c>
      <c r="AU214" s="149" t="s">
        <v>85</v>
      </c>
      <c r="AV214" s="12" t="s">
        <v>85</v>
      </c>
      <c r="AW214" s="12" t="s">
        <v>33</v>
      </c>
      <c r="AX214" s="12" t="s">
        <v>77</v>
      </c>
      <c r="AY214" s="149" t="s">
        <v>172</v>
      </c>
    </row>
    <row r="215" spans="2:65" s="14" customFormat="1">
      <c r="B215" s="172"/>
      <c r="D215" s="148" t="s">
        <v>180</v>
      </c>
      <c r="E215" s="173" t="s">
        <v>1</v>
      </c>
      <c r="F215" s="174" t="s">
        <v>644</v>
      </c>
      <c r="H215" s="175">
        <v>2</v>
      </c>
      <c r="I215" s="176"/>
      <c r="L215" s="172"/>
      <c r="M215" s="177"/>
      <c r="T215" s="178"/>
      <c r="AT215" s="173" t="s">
        <v>180</v>
      </c>
      <c r="AU215" s="173" t="s">
        <v>85</v>
      </c>
      <c r="AV215" s="14" t="s">
        <v>91</v>
      </c>
      <c r="AW215" s="14" t="s">
        <v>33</v>
      </c>
      <c r="AX215" s="14" t="s">
        <v>8</v>
      </c>
      <c r="AY215" s="173" t="s">
        <v>172</v>
      </c>
    </row>
    <row r="216" spans="2:65" s="11" customFormat="1" ht="25.9" customHeight="1">
      <c r="B216" s="121"/>
      <c r="D216" s="122" t="s">
        <v>76</v>
      </c>
      <c r="E216" s="123" t="s">
        <v>689</v>
      </c>
      <c r="F216" s="123" t="s">
        <v>878</v>
      </c>
      <c r="I216" s="124"/>
      <c r="J216" s="125">
        <f>BK216</f>
        <v>0</v>
      </c>
      <c r="L216" s="121"/>
      <c r="M216" s="126"/>
      <c r="P216" s="127">
        <f>SUM(P217:P218)</f>
        <v>0</v>
      </c>
      <c r="R216" s="127">
        <f>SUM(R217:R218)</f>
        <v>0</v>
      </c>
      <c r="T216" s="128">
        <f>SUM(T217:T218)</f>
        <v>0</v>
      </c>
      <c r="AR216" s="122" t="s">
        <v>91</v>
      </c>
      <c r="AT216" s="129" t="s">
        <v>76</v>
      </c>
      <c r="AU216" s="129" t="s">
        <v>77</v>
      </c>
      <c r="AY216" s="122" t="s">
        <v>172</v>
      </c>
      <c r="BK216" s="130">
        <f>SUM(BK217:BK218)</f>
        <v>0</v>
      </c>
    </row>
    <row r="217" spans="2:65" s="1" customFormat="1" ht="24.2" customHeight="1">
      <c r="B217" s="133"/>
      <c r="C217" s="134" t="s">
        <v>331</v>
      </c>
      <c r="D217" s="134" t="s">
        <v>174</v>
      </c>
      <c r="E217" s="135" t="s">
        <v>879</v>
      </c>
      <c r="F217" s="136" t="s">
        <v>880</v>
      </c>
      <c r="G217" s="137" t="s">
        <v>209</v>
      </c>
      <c r="H217" s="138">
        <v>2</v>
      </c>
      <c r="I217" s="139"/>
      <c r="J217" s="140">
        <f>ROUND(I217*H217,0)</f>
        <v>0</v>
      </c>
      <c r="K217" s="136" t="s">
        <v>1</v>
      </c>
      <c r="L217" s="32"/>
      <c r="M217" s="141" t="s">
        <v>1</v>
      </c>
      <c r="N217" s="142" t="s">
        <v>42</v>
      </c>
      <c r="P217" s="143">
        <f>O217*H217</f>
        <v>0</v>
      </c>
      <c r="Q217" s="143">
        <v>0</v>
      </c>
      <c r="R217" s="143">
        <f>Q217*H217</f>
        <v>0</v>
      </c>
      <c r="S217" s="143">
        <v>0</v>
      </c>
      <c r="T217" s="144">
        <f>S217*H217</f>
        <v>0</v>
      </c>
      <c r="AR217" s="145" t="s">
        <v>881</v>
      </c>
      <c r="AT217" s="145" t="s">
        <v>174</v>
      </c>
      <c r="AU217" s="145" t="s">
        <v>8</v>
      </c>
      <c r="AY217" s="17" t="s">
        <v>172</v>
      </c>
      <c r="BE217" s="146">
        <f>IF(N217="základní",J217,0)</f>
        <v>0</v>
      </c>
      <c r="BF217" s="146">
        <f>IF(N217="snížená",J217,0)</f>
        <v>0</v>
      </c>
      <c r="BG217" s="146">
        <f>IF(N217="zákl. přenesená",J217,0)</f>
        <v>0</v>
      </c>
      <c r="BH217" s="146">
        <f>IF(N217="sníž. přenesená",J217,0)</f>
        <v>0</v>
      </c>
      <c r="BI217" s="146">
        <f>IF(N217="nulová",J217,0)</f>
        <v>0</v>
      </c>
      <c r="BJ217" s="17" t="s">
        <v>8</v>
      </c>
      <c r="BK217" s="146">
        <f>ROUND(I217*H217,0)</f>
        <v>0</v>
      </c>
      <c r="BL217" s="17" t="s">
        <v>881</v>
      </c>
      <c r="BM217" s="145" t="s">
        <v>475</v>
      </c>
    </row>
    <row r="218" spans="2:65" s="1" customFormat="1" ht="37.9" customHeight="1">
      <c r="B218" s="133"/>
      <c r="C218" s="134" t="s">
        <v>339</v>
      </c>
      <c r="D218" s="134" t="s">
        <v>174</v>
      </c>
      <c r="E218" s="135" t="s">
        <v>692</v>
      </c>
      <c r="F218" s="136" t="s">
        <v>886</v>
      </c>
      <c r="G218" s="137" t="s">
        <v>209</v>
      </c>
      <c r="H218" s="138">
        <v>8</v>
      </c>
      <c r="I218" s="139"/>
      <c r="J218" s="140">
        <f>ROUND(I218*H218,0)</f>
        <v>0</v>
      </c>
      <c r="K218" s="136" t="s">
        <v>1</v>
      </c>
      <c r="L218" s="32"/>
      <c r="M218" s="188" t="s">
        <v>1</v>
      </c>
      <c r="N218" s="189" t="s">
        <v>42</v>
      </c>
      <c r="O218" s="190"/>
      <c r="P218" s="191">
        <f>O218*H218</f>
        <v>0</v>
      </c>
      <c r="Q218" s="191">
        <v>0</v>
      </c>
      <c r="R218" s="191">
        <f>Q218*H218</f>
        <v>0</v>
      </c>
      <c r="S218" s="191">
        <v>0</v>
      </c>
      <c r="T218" s="192">
        <f>S218*H218</f>
        <v>0</v>
      </c>
      <c r="AR218" s="145" t="s">
        <v>881</v>
      </c>
      <c r="AT218" s="145" t="s">
        <v>174</v>
      </c>
      <c r="AU218" s="145" t="s">
        <v>8</v>
      </c>
      <c r="AY218" s="17" t="s">
        <v>172</v>
      </c>
      <c r="BE218" s="146">
        <f>IF(N218="základní",J218,0)</f>
        <v>0</v>
      </c>
      <c r="BF218" s="146">
        <f>IF(N218="snížená",J218,0)</f>
        <v>0</v>
      </c>
      <c r="BG218" s="146">
        <f>IF(N218="zákl. přenesená",J218,0)</f>
        <v>0</v>
      </c>
      <c r="BH218" s="146">
        <f>IF(N218="sníž. přenesená",J218,0)</f>
        <v>0</v>
      </c>
      <c r="BI218" s="146">
        <f>IF(N218="nulová",J218,0)</f>
        <v>0</v>
      </c>
      <c r="BJ218" s="17" t="s">
        <v>8</v>
      </c>
      <c r="BK218" s="146">
        <f>ROUND(I218*H218,0)</f>
        <v>0</v>
      </c>
      <c r="BL218" s="17" t="s">
        <v>881</v>
      </c>
      <c r="BM218" s="145" t="s">
        <v>483</v>
      </c>
    </row>
    <row r="219" spans="2:65" s="1" customFormat="1" ht="6.95" customHeight="1">
      <c r="B219" s="44"/>
      <c r="C219" s="45"/>
      <c r="D219" s="45"/>
      <c r="E219" s="45"/>
      <c r="F219" s="45"/>
      <c r="G219" s="45"/>
      <c r="H219" s="45"/>
      <c r="I219" s="45"/>
      <c r="J219" s="45"/>
      <c r="K219" s="45"/>
      <c r="L219" s="32"/>
    </row>
  </sheetData>
  <autoFilter ref="C122:K218" xr:uid="{00000000-0009-0000-0000-000004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251"/>
  <sheetViews>
    <sheetView showGridLines="0" topLeftCell="A234" workbookViewId="0">
      <selection activeCell="A249" sqref="A249:XFD249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211" t="s">
        <v>5</v>
      </c>
      <c r="M2" s="212"/>
      <c r="N2" s="212"/>
      <c r="O2" s="212"/>
      <c r="P2" s="212"/>
      <c r="Q2" s="212"/>
      <c r="R2" s="212"/>
      <c r="S2" s="212"/>
      <c r="T2" s="212"/>
      <c r="U2" s="212"/>
      <c r="V2" s="212"/>
      <c r="AT2" s="17" t="s">
        <v>96</v>
      </c>
      <c r="AZ2" s="88" t="s">
        <v>122</v>
      </c>
      <c r="BA2" s="88" t="s">
        <v>123</v>
      </c>
      <c r="BB2" s="88" t="s">
        <v>1</v>
      </c>
      <c r="BC2" s="88" t="s">
        <v>1031</v>
      </c>
      <c r="BD2" s="88" t="s">
        <v>85</v>
      </c>
    </row>
    <row r="3" spans="2:5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  <c r="AZ3" s="88" t="s">
        <v>125</v>
      </c>
      <c r="BA3" s="88" t="s">
        <v>126</v>
      </c>
      <c r="BB3" s="88" t="s">
        <v>1</v>
      </c>
      <c r="BC3" s="88" t="s">
        <v>1032</v>
      </c>
      <c r="BD3" s="88" t="s">
        <v>85</v>
      </c>
    </row>
    <row r="4" spans="2:56" ht="24.95" customHeight="1">
      <c r="B4" s="20"/>
      <c r="D4" s="21" t="s">
        <v>118</v>
      </c>
      <c r="L4" s="20"/>
      <c r="M4" s="89" t="s">
        <v>11</v>
      </c>
      <c r="AT4" s="17" t="s">
        <v>3</v>
      </c>
    </row>
    <row r="5" spans="2:56" ht="6.95" customHeight="1">
      <c r="B5" s="20"/>
      <c r="L5" s="20"/>
    </row>
    <row r="6" spans="2:56" ht="12" customHeight="1">
      <c r="B6" s="20"/>
      <c r="D6" s="27" t="s">
        <v>17</v>
      </c>
      <c r="L6" s="20"/>
    </row>
    <row r="7" spans="2:56" ht="26.25" customHeight="1">
      <c r="B7" s="20"/>
      <c r="E7" s="243" t="str">
        <f>'Rekapitulace stavby'!K6</f>
        <v>NPK a.s., Pardubická nemocnice - fototerapie, rodinný pokoj, mytí klecí</v>
      </c>
      <c r="F7" s="244"/>
      <c r="G7" s="244"/>
      <c r="H7" s="244"/>
      <c r="L7" s="20"/>
    </row>
    <row r="8" spans="2:56" s="1" customFormat="1" ht="12" customHeight="1">
      <c r="B8" s="32"/>
      <c r="D8" s="27" t="s">
        <v>131</v>
      </c>
      <c r="L8" s="32"/>
    </row>
    <row r="9" spans="2:56" s="1" customFormat="1" ht="16.5" customHeight="1">
      <c r="B9" s="32"/>
      <c r="E9" s="227" t="s">
        <v>1033</v>
      </c>
      <c r="F9" s="242"/>
      <c r="G9" s="242"/>
      <c r="H9" s="242"/>
      <c r="L9" s="32"/>
    </row>
    <row r="10" spans="2:56" s="1" customFormat="1">
      <c r="B10" s="32"/>
      <c r="L10" s="32"/>
    </row>
    <row r="11" spans="2:56" s="1" customFormat="1" ht="12" customHeight="1">
      <c r="B11" s="32"/>
      <c r="D11" s="27" t="s">
        <v>19</v>
      </c>
      <c r="F11" s="25" t="s">
        <v>1</v>
      </c>
      <c r="I11" s="27" t="s">
        <v>20</v>
      </c>
      <c r="J11" s="25" t="s">
        <v>1</v>
      </c>
      <c r="L11" s="32"/>
    </row>
    <row r="12" spans="2:56" s="1" customFormat="1" ht="12" customHeight="1">
      <c r="B12" s="32"/>
      <c r="D12" s="27" t="s">
        <v>21</v>
      </c>
      <c r="F12" s="25" t="s">
        <v>22</v>
      </c>
      <c r="I12" s="27" t="s">
        <v>23</v>
      </c>
      <c r="J12" s="52" t="str">
        <f>'Rekapitulace stavby'!AN8</f>
        <v>8. 10. 2025</v>
      </c>
      <c r="L12" s="32"/>
    </row>
    <row r="13" spans="2:56" s="1" customFormat="1" ht="10.9" customHeight="1">
      <c r="B13" s="32"/>
      <c r="L13" s="32"/>
    </row>
    <row r="14" spans="2:56" s="1" customFormat="1" ht="12" customHeight="1">
      <c r="B14" s="32"/>
      <c r="D14" s="27" t="s">
        <v>25</v>
      </c>
      <c r="I14" s="27" t="s">
        <v>26</v>
      </c>
      <c r="J14" s="25" t="s">
        <v>1</v>
      </c>
      <c r="L14" s="32"/>
    </row>
    <row r="15" spans="2:56" s="1" customFormat="1" ht="18" customHeight="1">
      <c r="B15" s="32"/>
      <c r="E15" s="25" t="s">
        <v>27</v>
      </c>
      <c r="I15" s="27" t="s">
        <v>28</v>
      </c>
      <c r="J15" s="25" t="s">
        <v>1</v>
      </c>
      <c r="L15" s="32"/>
    </row>
    <row r="16" spans="2:56" s="1" customFormat="1" ht="6.95" customHeight="1">
      <c r="B16" s="32"/>
      <c r="L16" s="32"/>
    </row>
    <row r="17" spans="2:12" s="1" customFormat="1" ht="12" customHeight="1">
      <c r="B17" s="32"/>
      <c r="D17" s="27" t="s">
        <v>29</v>
      </c>
      <c r="I17" s="27" t="s">
        <v>26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45" t="str">
        <f>'Rekapitulace stavby'!E14</f>
        <v>Vyplň údaj</v>
      </c>
      <c r="F18" s="232"/>
      <c r="G18" s="232"/>
      <c r="H18" s="232"/>
      <c r="I18" s="27" t="s">
        <v>28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31</v>
      </c>
      <c r="I20" s="27" t="s">
        <v>26</v>
      </c>
      <c r="J20" s="25" t="s">
        <v>1</v>
      </c>
      <c r="L20" s="32"/>
    </row>
    <row r="21" spans="2:12" s="1" customFormat="1" ht="18" customHeight="1">
      <c r="B21" s="32"/>
      <c r="E21" s="25" t="s">
        <v>32</v>
      </c>
      <c r="I21" s="27" t="s">
        <v>28</v>
      </c>
      <c r="J21" s="25" t="s">
        <v>1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34</v>
      </c>
      <c r="I23" s="27" t="s">
        <v>26</v>
      </c>
      <c r="J23" s="25" t="s">
        <v>1</v>
      </c>
      <c r="L23" s="32"/>
    </row>
    <row r="24" spans="2:12" s="1" customFormat="1" ht="18" customHeight="1">
      <c r="B24" s="32"/>
      <c r="E24" s="25" t="s">
        <v>35</v>
      </c>
      <c r="I24" s="27" t="s">
        <v>28</v>
      </c>
      <c r="J24" s="25" t="s">
        <v>1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36</v>
      </c>
      <c r="L26" s="32"/>
    </row>
    <row r="27" spans="2:12" s="7" customFormat="1" ht="16.5" customHeight="1">
      <c r="B27" s="90"/>
      <c r="E27" s="236" t="s">
        <v>1</v>
      </c>
      <c r="F27" s="236"/>
      <c r="G27" s="236"/>
      <c r="H27" s="236"/>
      <c r="L27" s="90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1" t="s">
        <v>37</v>
      </c>
      <c r="J30" s="66">
        <f>ROUND(J130, 0)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39</v>
      </c>
      <c r="I32" s="35" t="s">
        <v>38</v>
      </c>
      <c r="J32" s="35" t="s">
        <v>40</v>
      </c>
      <c r="L32" s="32"/>
    </row>
    <row r="33" spans="2:12" s="1" customFormat="1" ht="14.45" customHeight="1">
      <c r="B33" s="32"/>
      <c r="D33" s="55" t="s">
        <v>41</v>
      </c>
      <c r="E33" s="27" t="s">
        <v>42</v>
      </c>
      <c r="F33" s="92">
        <f>ROUND((SUM(BE130:BE250)),  0)</f>
        <v>0</v>
      </c>
      <c r="I33" s="93">
        <v>0.21</v>
      </c>
      <c r="J33" s="92">
        <f>ROUND(((SUM(BE130:BE250))*I33),  0)</f>
        <v>0</v>
      </c>
      <c r="L33" s="32"/>
    </row>
    <row r="34" spans="2:12" s="1" customFormat="1" ht="14.45" customHeight="1">
      <c r="B34" s="32"/>
      <c r="E34" s="27" t="s">
        <v>43</v>
      </c>
      <c r="F34" s="92">
        <f>ROUND((SUM(BF130:BF250)),  0)</f>
        <v>0</v>
      </c>
      <c r="I34" s="93">
        <v>0.12</v>
      </c>
      <c r="J34" s="92">
        <f>ROUND(((SUM(BF130:BF250))*I34),  0)</f>
        <v>0</v>
      </c>
      <c r="L34" s="32"/>
    </row>
    <row r="35" spans="2:12" s="1" customFormat="1" ht="14.45" hidden="1" customHeight="1">
      <c r="B35" s="32"/>
      <c r="E35" s="27" t="s">
        <v>44</v>
      </c>
      <c r="F35" s="92">
        <f>ROUND((SUM(BG130:BG250)),  0)</f>
        <v>0</v>
      </c>
      <c r="I35" s="93">
        <v>0.21</v>
      </c>
      <c r="J35" s="92">
        <f>0</f>
        <v>0</v>
      </c>
      <c r="L35" s="32"/>
    </row>
    <row r="36" spans="2:12" s="1" customFormat="1" ht="14.45" hidden="1" customHeight="1">
      <c r="B36" s="32"/>
      <c r="E36" s="27" t="s">
        <v>45</v>
      </c>
      <c r="F36" s="92">
        <f>ROUND((SUM(BH130:BH250)),  0)</f>
        <v>0</v>
      </c>
      <c r="I36" s="93">
        <v>0.12</v>
      </c>
      <c r="J36" s="92">
        <f>0</f>
        <v>0</v>
      </c>
      <c r="L36" s="32"/>
    </row>
    <row r="37" spans="2:12" s="1" customFormat="1" ht="14.45" hidden="1" customHeight="1">
      <c r="B37" s="32"/>
      <c r="E37" s="27" t="s">
        <v>46</v>
      </c>
      <c r="F37" s="92">
        <f>ROUND((SUM(BI130:BI250)),  0)</f>
        <v>0</v>
      </c>
      <c r="I37" s="93">
        <v>0</v>
      </c>
      <c r="J37" s="92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4"/>
      <c r="D39" s="95" t="s">
        <v>47</v>
      </c>
      <c r="E39" s="57"/>
      <c r="F39" s="57"/>
      <c r="G39" s="96" t="s">
        <v>48</v>
      </c>
      <c r="H39" s="97" t="s">
        <v>49</v>
      </c>
      <c r="I39" s="57"/>
      <c r="J39" s="98">
        <f>SUM(J30:J37)</f>
        <v>0</v>
      </c>
      <c r="K39" s="99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50</v>
      </c>
      <c r="E50" s="42"/>
      <c r="F50" s="42"/>
      <c r="G50" s="41" t="s">
        <v>51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2"/>
      <c r="D61" s="43" t="s">
        <v>52</v>
      </c>
      <c r="E61" s="34"/>
      <c r="F61" s="100" t="s">
        <v>53</v>
      </c>
      <c r="G61" s="43" t="s">
        <v>52</v>
      </c>
      <c r="H61" s="34"/>
      <c r="I61" s="34"/>
      <c r="J61" s="101" t="s">
        <v>53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2"/>
      <c r="D65" s="41" t="s">
        <v>54</v>
      </c>
      <c r="E65" s="42"/>
      <c r="F65" s="42"/>
      <c r="G65" s="41" t="s">
        <v>55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2"/>
      <c r="D76" s="43" t="s">
        <v>52</v>
      </c>
      <c r="E76" s="34"/>
      <c r="F76" s="100" t="s">
        <v>53</v>
      </c>
      <c r="G76" s="43" t="s">
        <v>52</v>
      </c>
      <c r="H76" s="34"/>
      <c r="I76" s="34"/>
      <c r="J76" s="101" t="s">
        <v>53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136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17</v>
      </c>
      <c r="L84" s="32"/>
    </row>
    <row r="85" spans="2:47" s="1" customFormat="1" ht="26.25" customHeight="1">
      <c r="B85" s="32"/>
      <c r="E85" s="243" t="str">
        <f>E7</f>
        <v>NPK a.s., Pardubická nemocnice - fototerapie, rodinný pokoj, mytí klecí</v>
      </c>
      <c r="F85" s="244"/>
      <c r="G85" s="244"/>
      <c r="H85" s="244"/>
      <c r="L85" s="32"/>
    </row>
    <row r="86" spans="2:47" s="1" customFormat="1" ht="12" customHeight="1">
      <c r="B86" s="32"/>
      <c r="C86" s="27" t="s">
        <v>131</v>
      </c>
      <c r="L86" s="32"/>
    </row>
    <row r="87" spans="2:47" s="1" customFormat="1" ht="16.5" customHeight="1">
      <c r="B87" s="32"/>
      <c r="E87" s="227" t="str">
        <f>E9</f>
        <v>5 - Mytí klecí - stavební</v>
      </c>
      <c r="F87" s="242"/>
      <c r="G87" s="242"/>
      <c r="H87" s="242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21</v>
      </c>
      <c r="F89" s="25" t="str">
        <f>F12</f>
        <v>Pardubice</v>
      </c>
      <c r="I89" s="27" t="s">
        <v>23</v>
      </c>
      <c r="J89" s="52" t="str">
        <f>IF(J12="","",J12)</f>
        <v>8. 10. 2025</v>
      </c>
      <c r="L89" s="32"/>
    </row>
    <row r="90" spans="2:47" s="1" customFormat="1" ht="6.95" customHeight="1">
      <c r="B90" s="32"/>
      <c r="L90" s="32"/>
    </row>
    <row r="91" spans="2:47" s="1" customFormat="1" ht="25.7" customHeight="1">
      <c r="B91" s="32"/>
      <c r="C91" s="27" t="s">
        <v>25</v>
      </c>
      <c r="F91" s="25" t="str">
        <f>E15</f>
        <v>Nemocnice Pardubického kraje a.s., Kyjevská 44</v>
      </c>
      <c r="I91" s="27" t="s">
        <v>31</v>
      </c>
      <c r="J91" s="30" t="str">
        <f>E21</f>
        <v>Projekce CZ s.r.o., Tovární 290, Chrudim</v>
      </c>
      <c r="L91" s="32"/>
    </row>
    <row r="92" spans="2:47" s="1" customFormat="1" ht="15.2" customHeight="1">
      <c r="B92" s="32"/>
      <c r="C92" s="27" t="s">
        <v>29</v>
      </c>
      <c r="F92" s="25" t="str">
        <f>IF(E18="","",E18)</f>
        <v>Vyplň údaj</v>
      </c>
      <c r="I92" s="27" t="s">
        <v>34</v>
      </c>
      <c r="J92" s="30" t="str">
        <f>E24</f>
        <v>ing. V. Švehla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2" t="s">
        <v>137</v>
      </c>
      <c r="D94" s="94"/>
      <c r="E94" s="94"/>
      <c r="F94" s="94"/>
      <c r="G94" s="94"/>
      <c r="H94" s="94"/>
      <c r="I94" s="94"/>
      <c r="J94" s="103" t="s">
        <v>138</v>
      </c>
      <c r="K94" s="94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4" t="s">
        <v>139</v>
      </c>
      <c r="J96" s="66">
        <f>J130</f>
        <v>0</v>
      </c>
      <c r="L96" s="32"/>
      <c r="AU96" s="17" t="s">
        <v>140</v>
      </c>
    </row>
    <row r="97" spans="2:12" s="8" customFormat="1" ht="24.95" customHeight="1">
      <c r="B97" s="105"/>
      <c r="D97" s="106" t="s">
        <v>141</v>
      </c>
      <c r="E97" s="107"/>
      <c r="F97" s="107"/>
      <c r="G97" s="107"/>
      <c r="H97" s="107"/>
      <c r="I97" s="107"/>
      <c r="J97" s="108">
        <f>J131</f>
        <v>0</v>
      </c>
      <c r="L97" s="105"/>
    </row>
    <row r="98" spans="2:12" s="9" customFormat="1" ht="19.899999999999999" customHeight="1">
      <c r="B98" s="109"/>
      <c r="D98" s="110" t="s">
        <v>142</v>
      </c>
      <c r="E98" s="111"/>
      <c r="F98" s="111"/>
      <c r="G98" s="111"/>
      <c r="H98" s="111"/>
      <c r="I98" s="111"/>
      <c r="J98" s="112">
        <f>J132</f>
        <v>0</v>
      </c>
      <c r="L98" s="109"/>
    </row>
    <row r="99" spans="2:12" s="9" customFormat="1" ht="19.899999999999999" customHeight="1">
      <c r="B99" s="109"/>
      <c r="D99" s="110" t="s">
        <v>143</v>
      </c>
      <c r="E99" s="111"/>
      <c r="F99" s="111"/>
      <c r="G99" s="111"/>
      <c r="H99" s="111"/>
      <c r="I99" s="111"/>
      <c r="J99" s="112">
        <f>J136</f>
        <v>0</v>
      </c>
      <c r="L99" s="109"/>
    </row>
    <row r="100" spans="2:12" s="9" customFormat="1" ht="19.899999999999999" customHeight="1">
      <c r="B100" s="109"/>
      <c r="D100" s="110" t="s">
        <v>144</v>
      </c>
      <c r="E100" s="111"/>
      <c r="F100" s="111"/>
      <c r="G100" s="111"/>
      <c r="H100" s="111"/>
      <c r="I100" s="111"/>
      <c r="J100" s="112">
        <f>J148</f>
        <v>0</v>
      </c>
      <c r="L100" s="109"/>
    </row>
    <row r="101" spans="2:12" s="9" customFormat="1" ht="19.899999999999999" customHeight="1">
      <c r="B101" s="109"/>
      <c r="D101" s="110" t="s">
        <v>145</v>
      </c>
      <c r="E101" s="111"/>
      <c r="F101" s="111"/>
      <c r="G101" s="111"/>
      <c r="H101" s="111"/>
      <c r="I101" s="111"/>
      <c r="J101" s="112">
        <f>J176</f>
        <v>0</v>
      </c>
      <c r="L101" s="109"/>
    </row>
    <row r="102" spans="2:12" s="9" customFormat="1" ht="19.899999999999999" customHeight="1">
      <c r="B102" s="109"/>
      <c r="D102" s="110" t="s">
        <v>146</v>
      </c>
      <c r="E102" s="111"/>
      <c r="F102" s="111"/>
      <c r="G102" s="111"/>
      <c r="H102" s="111"/>
      <c r="I102" s="111"/>
      <c r="J102" s="112">
        <f>J182</f>
        <v>0</v>
      </c>
      <c r="L102" s="109"/>
    </row>
    <row r="103" spans="2:12" s="8" customFormat="1" ht="24.95" customHeight="1">
      <c r="B103" s="105"/>
      <c r="D103" s="106" t="s">
        <v>147</v>
      </c>
      <c r="E103" s="107"/>
      <c r="F103" s="107"/>
      <c r="G103" s="107"/>
      <c r="H103" s="107"/>
      <c r="I103" s="107"/>
      <c r="J103" s="108">
        <f>J184</f>
        <v>0</v>
      </c>
      <c r="L103" s="105"/>
    </row>
    <row r="104" spans="2:12" s="9" customFormat="1" ht="19.899999999999999" customHeight="1">
      <c r="B104" s="109"/>
      <c r="D104" s="110" t="s">
        <v>150</v>
      </c>
      <c r="E104" s="111"/>
      <c r="F104" s="111"/>
      <c r="G104" s="111"/>
      <c r="H104" s="111"/>
      <c r="I104" s="111"/>
      <c r="J104" s="112">
        <f>J185</f>
        <v>0</v>
      </c>
      <c r="L104" s="109"/>
    </row>
    <row r="105" spans="2:12" s="9" customFormat="1" ht="19.899999999999999" customHeight="1">
      <c r="B105" s="109"/>
      <c r="D105" s="110" t="s">
        <v>1034</v>
      </c>
      <c r="E105" s="111"/>
      <c r="F105" s="111"/>
      <c r="G105" s="111"/>
      <c r="H105" s="111"/>
      <c r="I105" s="111"/>
      <c r="J105" s="112">
        <f>J191</f>
        <v>0</v>
      </c>
      <c r="L105" s="109"/>
    </row>
    <row r="106" spans="2:12" s="9" customFormat="1" ht="19.899999999999999" customHeight="1">
      <c r="B106" s="109"/>
      <c r="D106" s="110" t="s">
        <v>151</v>
      </c>
      <c r="E106" s="111"/>
      <c r="F106" s="111"/>
      <c r="G106" s="111"/>
      <c r="H106" s="111"/>
      <c r="I106" s="111"/>
      <c r="J106" s="112">
        <f>J199</f>
        <v>0</v>
      </c>
      <c r="L106" s="109"/>
    </row>
    <row r="107" spans="2:12" s="9" customFormat="1" ht="19.899999999999999" customHeight="1">
      <c r="B107" s="109"/>
      <c r="D107" s="110" t="s">
        <v>153</v>
      </c>
      <c r="E107" s="111"/>
      <c r="F107" s="111"/>
      <c r="G107" s="111"/>
      <c r="H107" s="111"/>
      <c r="I107" s="111"/>
      <c r="J107" s="112">
        <f>J216</f>
        <v>0</v>
      </c>
      <c r="L107" s="109"/>
    </row>
    <row r="108" spans="2:12" s="9" customFormat="1" ht="19.899999999999999" customHeight="1">
      <c r="B108" s="109"/>
      <c r="D108" s="110" t="s">
        <v>891</v>
      </c>
      <c r="E108" s="111"/>
      <c r="F108" s="111"/>
      <c r="G108" s="111"/>
      <c r="H108" s="111"/>
      <c r="I108" s="111"/>
      <c r="J108" s="112">
        <f>J232</f>
        <v>0</v>
      </c>
      <c r="L108" s="109"/>
    </row>
    <row r="109" spans="2:12" s="9" customFormat="1" ht="19.899999999999999" customHeight="1">
      <c r="B109" s="109"/>
      <c r="D109" s="110" t="s">
        <v>154</v>
      </c>
      <c r="E109" s="111"/>
      <c r="F109" s="111"/>
      <c r="G109" s="111"/>
      <c r="H109" s="111"/>
      <c r="I109" s="111"/>
      <c r="J109" s="112">
        <f>J242</f>
        <v>0</v>
      </c>
      <c r="L109" s="109"/>
    </row>
    <row r="110" spans="2:12" s="8" customFormat="1" ht="24.95" customHeight="1">
      <c r="B110" s="105"/>
      <c r="D110" s="106" t="s">
        <v>156</v>
      </c>
      <c r="E110" s="107"/>
      <c r="F110" s="107"/>
      <c r="G110" s="107"/>
      <c r="H110" s="107"/>
      <c r="I110" s="107"/>
      <c r="J110" s="108">
        <f>J247</f>
        <v>0</v>
      </c>
      <c r="L110" s="105"/>
    </row>
    <row r="111" spans="2:12" s="1" customFormat="1" ht="21.75" customHeight="1">
      <c r="B111" s="32"/>
      <c r="L111" s="32"/>
    </row>
    <row r="112" spans="2:12" s="1" customFormat="1" ht="6.95" customHeight="1">
      <c r="B112" s="44"/>
      <c r="C112" s="45"/>
      <c r="D112" s="45"/>
      <c r="E112" s="45"/>
      <c r="F112" s="45"/>
      <c r="G112" s="45"/>
      <c r="H112" s="45"/>
      <c r="I112" s="45"/>
      <c r="J112" s="45"/>
      <c r="K112" s="45"/>
      <c r="L112" s="32"/>
    </row>
    <row r="116" spans="2:12" s="1" customFormat="1" ht="6.95" customHeight="1">
      <c r="B116" s="46"/>
      <c r="C116" s="47"/>
      <c r="D116" s="47"/>
      <c r="E116" s="47"/>
      <c r="F116" s="47"/>
      <c r="G116" s="47"/>
      <c r="H116" s="47"/>
      <c r="I116" s="47"/>
      <c r="J116" s="47"/>
      <c r="K116" s="47"/>
      <c r="L116" s="32"/>
    </row>
    <row r="117" spans="2:12" s="1" customFormat="1" ht="24.95" customHeight="1">
      <c r="B117" s="32"/>
      <c r="C117" s="21" t="s">
        <v>157</v>
      </c>
      <c r="L117" s="32"/>
    </row>
    <row r="118" spans="2:12" s="1" customFormat="1" ht="6.95" customHeight="1">
      <c r="B118" s="32"/>
      <c r="L118" s="32"/>
    </row>
    <row r="119" spans="2:12" s="1" customFormat="1" ht="12" customHeight="1">
      <c r="B119" s="32"/>
      <c r="C119" s="27" t="s">
        <v>17</v>
      </c>
      <c r="L119" s="32"/>
    </row>
    <row r="120" spans="2:12" s="1" customFormat="1" ht="26.25" customHeight="1">
      <c r="B120" s="32"/>
      <c r="E120" s="243" t="str">
        <f>E7</f>
        <v>NPK a.s., Pardubická nemocnice - fototerapie, rodinný pokoj, mytí klecí</v>
      </c>
      <c r="F120" s="244"/>
      <c r="G120" s="244"/>
      <c r="H120" s="244"/>
      <c r="L120" s="32"/>
    </row>
    <row r="121" spans="2:12" s="1" customFormat="1" ht="12" customHeight="1">
      <c r="B121" s="32"/>
      <c r="C121" s="27" t="s">
        <v>131</v>
      </c>
      <c r="L121" s="32"/>
    </row>
    <row r="122" spans="2:12" s="1" customFormat="1" ht="16.5" customHeight="1">
      <c r="B122" s="32"/>
      <c r="E122" s="227" t="str">
        <f>E9</f>
        <v>5 - Mytí klecí - stavební</v>
      </c>
      <c r="F122" s="242"/>
      <c r="G122" s="242"/>
      <c r="H122" s="242"/>
      <c r="L122" s="32"/>
    </row>
    <row r="123" spans="2:12" s="1" customFormat="1" ht="6.95" customHeight="1">
      <c r="B123" s="32"/>
      <c r="L123" s="32"/>
    </row>
    <row r="124" spans="2:12" s="1" customFormat="1" ht="12" customHeight="1">
      <c r="B124" s="32"/>
      <c r="C124" s="27" t="s">
        <v>21</v>
      </c>
      <c r="F124" s="25" t="str">
        <f>F12</f>
        <v>Pardubice</v>
      </c>
      <c r="I124" s="27" t="s">
        <v>23</v>
      </c>
      <c r="J124" s="52" t="str">
        <f>IF(J12="","",J12)</f>
        <v>8. 10. 2025</v>
      </c>
      <c r="L124" s="32"/>
    </row>
    <row r="125" spans="2:12" s="1" customFormat="1" ht="6.95" customHeight="1">
      <c r="B125" s="32"/>
      <c r="L125" s="32"/>
    </row>
    <row r="126" spans="2:12" s="1" customFormat="1" ht="25.7" customHeight="1">
      <c r="B126" s="32"/>
      <c r="C126" s="27" t="s">
        <v>25</v>
      </c>
      <c r="F126" s="25" t="str">
        <f>E15</f>
        <v>Nemocnice Pardubického kraje a.s., Kyjevská 44</v>
      </c>
      <c r="I126" s="27" t="s">
        <v>31</v>
      </c>
      <c r="J126" s="30" t="str">
        <f>E21</f>
        <v>Projekce CZ s.r.o., Tovární 290, Chrudim</v>
      </c>
      <c r="L126" s="32"/>
    </row>
    <row r="127" spans="2:12" s="1" customFormat="1" ht="15.2" customHeight="1">
      <c r="B127" s="32"/>
      <c r="C127" s="27" t="s">
        <v>29</v>
      </c>
      <c r="F127" s="25" t="str">
        <f>IF(E18="","",E18)</f>
        <v>Vyplň údaj</v>
      </c>
      <c r="I127" s="27" t="s">
        <v>34</v>
      </c>
      <c r="J127" s="30" t="str">
        <f>E24</f>
        <v>ing. V. Švehla</v>
      </c>
      <c r="L127" s="32"/>
    </row>
    <row r="128" spans="2:12" s="1" customFormat="1" ht="10.35" customHeight="1">
      <c r="B128" s="32"/>
      <c r="L128" s="32"/>
    </row>
    <row r="129" spans="2:65" s="10" customFormat="1" ht="29.25" customHeight="1">
      <c r="B129" s="113"/>
      <c r="C129" s="114" t="s">
        <v>158</v>
      </c>
      <c r="D129" s="115" t="s">
        <v>62</v>
      </c>
      <c r="E129" s="115" t="s">
        <v>58</v>
      </c>
      <c r="F129" s="115" t="s">
        <v>59</v>
      </c>
      <c r="G129" s="115" t="s">
        <v>159</v>
      </c>
      <c r="H129" s="115" t="s">
        <v>160</v>
      </c>
      <c r="I129" s="115" t="s">
        <v>161</v>
      </c>
      <c r="J129" s="115" t="s">
        <v>138</v>
      </c>
      <c r="K129" s="116" t="s">
        <v>162</v>
      </c>
      <c r="L129" s="113"/>
      <c r="M129" s="59" t="s">
        <v>1</v>
      </c>
      <c r="N129" s="60" t="s">
        <v>41</v>
      </c>
      <c r="O129" s="60" t="s">
        <v>163</v>
      </c>
      <c r="P129" s="60" t="s">
        <v>164</v>
      </c>
      <c r="Q129" s="60" t="s">
        <v>165</v>
      </c>
      <c r="R129" s="60" t="s">
        <v>166</v>
      </c>
      <c r="S129" s="60" t="s">
        <v>167</v>
      </c>
      <c r="T129" s="61" t="s">
        <v>168</v>
      </c>
    </row>
    <row r="130" spans="2:65" s="1" customFormat="1" ht="22.9" customHeight="1">
      <c r="B130" s="32"/>
      <c r="C130" s="64" t="s">
        <v>169</v>
      </c>
      <c r="J130" s="117">
        <f>BK130</f>
        <v>0</v>
      </c>
      <c r="L130" s="32"/>
      <c r="M130" s="62"/>
      <c r="N130" s="53"/>
      <c r="O130" s="53"/>
      <c r="P130" s="118">
        <f>P131+P184+P247</f>
        <v>0</v>
      </c>
      <c r="Q130" s="53"/>
      <c r="R130" s="118">
        <f>R131+R184+R247</f>
        <v>1.8694426347799999</v>
      </c>
      <c r="S130" s="53"/>
      <c r="T130" s="119">
        <f>T131+T184+T247</f>
        <v>1.06089514</v>
      </c>
      <c r="AT130" s="17" t="s">
        <v>76</v>
      </c>
      <c r="AU130" s="17" t="s">
        <v>140</v>
      </c>
      <c r="BK130" s="120">
        <f>BK131+BK184+BK247</f>
        <v>0</v>
      </c>
    </row>
    <row r="131" spans="2:65" s="11" customFormat="1" ht="25.9" customHeight="1">
      <c r="B131" s="121"/>
      <c r="D131" s="122" t="s">
        <v>76</v>
      </c>
      <c r="E131" s="123" t="s">
        <v>170</v>
      </c>
      <c r="F131" s="123" t="s">
        <v>171</v>
      </c>
      <c r="I131" s="124"/>
      <c r="J131" s="125">
        <f>BK131</f>
        <v>0</v>
      </c>
      <c r="L131" s="121"/>
      <c r="M131" s="126"/>
      <c r="P131" s="127">
        <f>P132+P136+P148+P176+P182</f>
        <v>0</v>
      </c>
      <c r="R131" s="127">
        <f>R132+R136+R148+R176+R182</f>
        <v>0.91798171000000006</v>
      </c>
      <c r="T131" s="128">
        <f>T132+T136+T148+T176+T182</f>
        <v>1.051566</v>
      </c>
      <c r="AR131" s="122" t="s">
        <v>8</v>
      </c>
      <c r="AT131" s="129" t="s">
        <v>76</v>
      </c>
      <c r="AU131" s="129" t="s">
        <v>77</v>
      </c>
      <c r="AY131" s="122" t="s">
        <v>172</v>
      </c>
      <c r="BK131" s="130">
        <f>BK132+BK136+BK148+BK176+BK182</f>
        <v>0</v>
      </c>
    </row>
    <row r="132" spans="2:65" s="11" customFormat="1" ht="22.9" customHeight="1">
      <c r="B132" s="121"/>
      <c r="D132" s="122" t="s">
        <v>76</v>
      </c>
      <c r="E132" s="131" t="s">
        <v>88</v>
      </c>
      <c r="F132" s="131" t="s">
        <v>173</v>
      </c>
      <c r="I132" s="124"/>
      <c r="J132" s="132">
        <f>BK132</f>
        <v>0</v>
      </c>
      <c r="L132" s="121"/>
      <c r="M132" s="126"/>
      <c r="P132" s="127">
        <f>SUM(P133:P135)</f>
        <v>0</v>
      </c>
      <c r="R132" s="127">
        <f>SUM(R133:R135)</f>
        <v>9.8879999999999996E-2</v>
      </c>
      <c r="T132" s="128">
        <f>SUM(T133:T135)</f>
        <v>0</v>
      </c>
      <c r="AR132" s="122" t="s">
        <v>8</v>
      </c>
      <c r="AT132" s="129" t="s">
        <v>76</v>
      </c>
      <c r="AU132" s="129" t="s">
        <v>8</v>
      </c>
      <c r="AY132" s="122" t="s">
        <v>172</v>
      </c>
      <c r="BK132" s="130">
        <f>SUM(BK133:BK135)</f>
        <v>0</v>
      </c>
    </row>
    <row r="133" spans="2:65" s="1" customFormat="1" ht="24.2" customHeight="1">
      <c r="B133" s="133"/>
      <c r="C133" s="134" t="s">
        <v>8</v>
      </c>
      <c r="D133" s="134" t="s">
        <v>174</v>
      </c>
      <c r="E133" s="135" t="s">
        <v>1035</v>
      </c>
      <c r="F133" s="136" t="s">
        <v>1036</v>
      </c>
      <c r="G133" s="137" t="s">
        <v>191</v>
      </c>
      <c r="H133" s="138">
        <v>1</v>
      </c>
      <c r="I133" s="139"/>
      <c r="J133" s="140">
        <f>ROUND(I133*H133,0)</f>
        <v>0</v>
      </c>
      <c r="K133" s="136" t="s">
        <v>178</v>
      </c>
      <c r="L133" s="32"/>
      <c r="M133" s="141" t="s">
        <v>1</v>
      </c>
      <c r="N133" s="142" t="s">
        <v>42</v>
      </c>
      <c r="P133" s="143">
        <f>O133*H133</f>
        <v>0</v>
      </c>
      <c r="Q133" s="143">
        <v>2.588E-2</v>
      </c>
      <c r="R133" s="143">
        <f>Q133*H133</f>
        <v>2.588E-2</v>
      </c>
      <c r="S133" s="143">
        <v>0</v>
      </c>
      <c r="T133" s="144">
        <f>S133*H133</f>
        <v>0</v>
      </c>
      <c r="AR133" s="145" t="s">
        <v>91</v>
      </c>
      <c r="AT133" s="145" t="s">
        <v>174</v>
      </c>
      <c r="AU133" s="145" t="s">
        <v>85</v>
      </c>
      <c r="AY133" s="17" t="s">
        <v>172</v>
      </c>
      <c r="BE133" s="146">
        <f>IF(N133="základní",J133,0)</f>
        <v>0</v>
      </c>
      <c r="BF133" s="146">
        <f>IF(N133="snížená",J133,0)</f>
        <v>0</v>
      </c>
      <c r="BG133" s="146">
        <f>IF(N133="zákl. přenesená",J133,0)</f>
        <v>0</v>
      </c>
      <c r="BH133" s="146">
        <f>IF(N133="sníž. přenesená",J133,0)</f>
        <v>0</v>
      </c>
      <c r="BI133" s="146">
        <f>IF(N133="nulová",J133,0)</f>
        <v>0</v>
      </c>
      <c r="BJ133" s="17" t="s">
        <v>8</v>
      </c>
      <c r="BK133" s="146">
        <f>ROUND(I133*H133,0)</f>
        <v>0</v>
      </c>
      <c r="BL133" s="17" t="s">
        <v>91</v>
      </c>
      <c r="BM133" s="145" t="s">
        <v>1037</v>
      </c>
    </row>
    <row r="134" spans="2:65" s="12" customFormat="1">
      <c r="B134" s="147"/>
      <c r="D134" s="148" t="s">
        <v>180</v>
      </c>
      <c r="E134" s="149" t="s">
        <v>1</v>
      </c>
      <c r="F134" s="150" t="s">
        <v>8</v>
      </c>
      <c r="H134" s="151">
        <v>1</v>
      </c>
      <c r="I134" s="152"/>
      <c r="L134" s="147"/>
      <c r="M134" s="153"/>
      <c r="T134" s="154"/>
      <c r="AT134" s="149" t="s">
        <v>180</v>
      </c>
      <c r="AU134" s="149" t="s">
        <v>85</v>
      </c>
      <c r="AV134" s="12" t="s">
        <v>85</v>
      </c>
      <c r="AW134" s="12" t="s">
        <v>33</v>
      </c>
      <c r="AX134" s="12" t="s">
        <v>8</v>
      </c>
      <c r="AY134" s="149" t="s">
        <v>172</v>
      </c>
    </row>
    <row r="135" spans="2:65" s="1" customFormat="1" ht="24.2" customHeight="1">
      <c r="B135" s="133"/>
      <c r="C135" s="162" t="s">
        <v>85</v>
      </c>
      <c r="D135" s="162" t="s">
        <v>231</v>
      </c>
      <c r="E135" s="163" t="s">
        <v>1038</v>
      </c>
      <c r="F135" s="164" t="s">
        <v>1039</v>
      </c>
      <c r="G135" s="165" t="s">
        <v>191</v>
      </c>
      <c r="H135" s="166">
        <v>1</v>
      </c>
      <c r="I135" s="167"/>
      <c r="J135" s="168">
        <f>ROUND(I135*H135,0)</f>
        <v>0</v>
      </c>
      <c r="K135" s="164" t="s">
        <v>178</v>
      </c>
      <c r="L135" s="169"/>
      <c r="M135" s="170" t="s">
        <v>1</v>
      </c>
      <c r="N135" s="171" t="s">
        <v>42</v>
      </c>
      <c r="P135" s="143">
        <f>O135*H135</f>
        <v>0</v>
      </c>
      <c r="Q135" s="143">
        <v>7.2999999999999995E-2</v>
      </c>
      <c r="R135" s="143">
        <f>Q135*H135</f>
        <v>7.2999999999999995E-2</v>
      </c>
      <c r="S135" s="143">
        <v>0</v>
      </c>
      <c r="T135" s="144">
        <f>S135*H135</f>
        <v>0</v>
      </c>
      <c r="AR135" s="145" t="s">
        <v>103</v>
      </c>
      <c r="AT135" s="145" t="s">
        <v>231</v>
      </c>
      <c r="AU135" s="145" t="s">
        <v>85</v>
      </c>
      <c r="AY135" s="17" t="s">
        <v>172</v>
      </c>
      <c r="BE135" s="146">
        <f>IF(N135="základní",J135,0)</f>
        <v>0</v>
      </c>
      <c r="BF135" s="146">
        <f>IF(N135="snížená",J135,0)</f>
        <v>0</v>
      </c>
      <c r="BG135" s="146">
        <f>IF(N135="zákl. přenesená",J135,0)</f>
        <v>0</v>
      </c>
      <c r="BH135" s="146">
        <f>IF(N135="sníž. přenesená",J135,0)</f>
        <v>0</v>
      </c>
      <c r="BI135" s="146">
        <f>IF(N135="nulová",J135,0)</f>
        <v>0</v>
      </c>
      <c r="BJ135" s="17" t="s">
        <v>8</v>
      </c>
      <c r="BK135" s="146">
        <f>ROUND(I135*H135,0)</f>
        <v>0</v>
      </c>
      <c r="BL135" s="17" t="s">
        <v>91</v>
      </c>
      <c r="BM135" s="145" t="s">
        <v>1040</v>
      </c>
    </row>
    <row r="136" spans="2:65" s="11" customFormat="1" ht="22.9" customHeight="1">
      <c r="B136" s="121"/>
      <c r="D136" s="122" t="s">
        <v>76</v>
      </c>
      <c r="E136" s="131" t="s">
        <v>97</v>
      </c>
      <c r="F136" s="131" t="s">
        <v>182</v>
      </c>
      <c r="I136" s="124"/>
      <c r="J136" s="132">
        <f>BK136</f>
        <v>0</v>
      </c>
      <c r="L136" s="121"/>
      <c r="M136" s="126"/>
      <c r="P136" s="127">
        <f>SUM(P137:P147)</f>
        <v>0</v>
      </c>
      <c r="R136" s="127">
        <f>SUM(R137:R147)</f>
        <v>0.81476361000000008</v>
      </c>
      <c r="T136" s="128">
        <f>SUM(T137:T147)</f>
        <v>0</v>
      </c>
      <c r="AR136" s="122" t="s">
        <v>8</v>
      </c>
      <c r="AT136" s="129" t="s">
        <v>76</v>
      </c>
      <c r="AU136" s="129" t="s">
        <v>8</v>
      </c>
      <c r="AY136" s="122" t="s">
        <v>172</v>
      </c>
      <c r="BK136" s="130">
        <f>SUM(BK137:BK147)</f>
        <v>0</v>
      </c>
    </row>
    <row r="137" spans="2:65" s="1" customFormat="1" ht="37.9" customHeight="1">
      <c r="B137" s="133"/>
      <c r="C137" s="134" t="s">
        <v>88</v>
      </c>
      <c r="D137" s="134" t="s">
        <v>174</v>
      </c>
      <c r="E137" s="135" t="s">
        <v>183</v>
      </c>
      <c r="F137" s="136" t="s">
        <v>184</v>
      </c>
      <c r="G137" s="137" t="s">
        <v>177</v>
      </c>
      <c r="H137" s="138">
        <v>3.16</v>
      </c>
      <c r="I137" s="139"/>
      <c r="J137" s="140">
        <f>ROUND(I137*H137,0)</f>
        <v>0</v>
      </c>
      <c r="K137" s="136" t="s">
        <v>178</v>
      </c>
      <c r="L137" s="32"/>
      <c r="M137" s="141" t="s">
        <v>1</v>
      </c>
      <c r="N137" s="142" t="s">
        <v>42</v>
      </c>
      <c r="P137" s="143">
        <f>O137*H137</f>
        <v>0</v>
      </c>
      <c r="Q137" s="143">
        <v>5.7099999999999998E-3</v>
      </c>
      <c r="R137" s="143">
        <f>Q137*H137</f>
        <v>1.80436E-2</v>
      </c>
      <c r="S137" s="143">
        <v>0</v>
      </c>
      <c r="T137" s="144">
        <f>S137*H137</f>
        <v>0</v>
      </c>
      <c r="AR137" s="145" t="s">
        <v>91</v>
      </c>
      <c r="AT137" s="145" t="s">
        <v>174</v>
      </c>
      <c r="AU137" s="145" t="s">
        <v>85</v>
      </c>
      <c r="AY137" s="17" t="s">
        <v>172</v>
      </c>
      <c r="BE137" s="146">
        <f>IF(N137="základní",J137,0)</f>
        <v>0</v>
      </c>
      <c r="BF137" s="146">
        <f>IF(N137="snížená",J137,0)</f>
        <v>0</v>
      </c>
      <c r="BG137" s="146">
        <f>IF(N137="zákl. přenesená",J137,0)</f>
        <v>0</v>
      </c>
      <c r="BH137" s="146">
        <f>IF(N137="sníž. přenesená",J137,0)</f>
        <v>0</v>
      </c>
      <c r="BI137" s="146">
        <f>IF(N137="nulová",J137,0)</f>
        <v>0</v>
      </c>
      <c r="BJ137" s="17" t="s">
        <v>8</v>
      </c>
      <c r="BK137" s="146">
        <f>ROUND(I137*H137,0)</f>
        <v>0</v>
      </c>
      <c r="BL137" s="17" t="s">
        <v>91</v>
      </c>
      <c r="BM137" s="145" t="s">
        <v>1041</v>
      </c>
    </row>
    <row r="138" spans="2:65" s="12" customFormat="1">
      <c r="B138" s="147"/>
      <c r="D138" s="148" t="s">
        <v>180</v>
      </c>
      <c r="E138" s="149" t="s">
        <v>1</v>
      </c>
      <c r="F138" s="150" t="s">
        <v>1042</v>
      </c>
      <c r="H138" s="151">
        <v>3.16</v>
      </c>
      <c r="I138" s="152"/>
      <c r="L138" s="147"/>
      <c r="M138" s="153"/>
      <c r="T138" s="154"/>
      <c r="AT138" s="149" t="s">
        <v>180</v>
      </c>
      <c r="AU138" s="149" t="s">
        <v>85</v>
      </c>
      <c r="AV138" s="12" t="s">
        <v>85</v>
      </c>
      <c r="AW138" s="12" t="s">
        <v>33</v>
      </c>
      <c r="AX138" s="12" t="s">
        <v>77</v>
      </c>
      <c r="AY138" s="149" t="s">
        <v>172</v>
      </c>
    </row>
    <row r="139" spans="2:65" s="13" customFormat="1">
      <c r="B139" s="155"/>
      <c r="D139" s="148" t="s">
        <v>180</v>
      </c>
      <c r="E139" s="156" t="s">
        <v>187</v>
      </c>
      <c r="F139" s="157" t="s">
        <v>188</v>
      </c>
      <c r="H139" s="158">
        <v>3.16</v>
      </c>
      <c r="I139" s="159"/>
      <c r="L139" s="155"/>
      <c r="M139" s="160"/>
      <c r="T139" s="161"/>
      <c r="AT139" s="156" t="s">
        <v>180</v>
      </c>
      <c r="AU139" s="156" t="s">
        <v>85</v>
      </c>
      <c r="AV139" s="13" t="s">
        <v>88</v>
      </c>
      <c r="AW139" s="13" t="s">
        <v>33</v>
      </c>
      <c r="AX139" s="13" t="s">
        <v>8</v>
      </c>
      <c r="AY139" s="156" t="s">
        <v>172</v>
      </c>
    </row>
    <row r="140" spans="2:65" s="1" customFormat="1" ht="37.9" customHeight="1">
      <c r="B140" s="133"/>
      <c r="C140" s="134" t="s">
        <v>91</v>
      </c>
      <c r="D140" s="134" t="s">
        <v>174</v>
      </c>
      <c r="E140" s="135" t="s">
        <v>194</v>
      </c>
      <c r="F140" s="136" t="s">
        <v>195</v>
      </c>
      <c r="G140" s="137" t="s">
        <v>177</v>
      </c>
      <c r="H140" s="138">
        <v>30.094000000000001</v>
      </c>
      <c r="I140" s="139"/>
      <c r="J140" s="140">
        <f>ROUND(I140*H140,0)</f>
        <v>0</v>
      </c>
      <c r="K140" s="136" t="s">
        <v>178</v>
      </c>
      <c r="L140" s="32"/>
      <c r="M140" s="141" t="s">
        <v>1</v>
      </c>
      <c r="N140" s="142" t="s">
        <v>42</v>
      </c>
      <c r="P140" s="143">
        <f>O140*H140</f>
        <v>0</v>
      </c>
      <c r="Q140" s="143">
        <v>5.7099999999999998E-3</v>
      </c>
      <c r="R140" s="143">
        <f>Q140*H140</f>
        <v>0.17183673999999999</v>
      </c>
      <c r="S140" s="143">
        <v>0</v>
      </c>
      <c r="T140" s="144">
        <f>S140*H140</f>
        <v>0</v>
      </c>
      <c r="AR140" s="145" t="s">
        <v>91</v>
      </c>
      <c r="AT140" s="145" t="s">
        <v>174</v>
      </c>
      <c r="AU140" s="145" t="s">
        <v>85</v>
      </c>
      <c r="AY140" s="17" t="s">
        <v>172</v>
      </c>
      <c r="BE140" s="146">
        <f>IF(N140="základní",J140,0)</f>
        <v>0</v>
      </c>
      <c r="BF140" s="146">
        <f>IF(N140="snížená",J140,0)</f>
        <v>0</v>
      </c>
      <c r="BG140" s="146">
        <f>IF(N140="zákl. přenesená",J140,0)</f>
        <v>0</v>
      </c>
      <c r="BH140" s="146">
        <f>IF(N140="sníž. přenesená",J140,0)</f>
        <v>0</v>
      </c>
      <c r="BI140" s="146">
        <f>IF(N140="nulová",J140,0)</f>
        <v>0</v>
      </c>
      <c r="BJ140" s="17" t="s">
        <v>8</v>
      </c>
      <c r="BK140" s="146">
        <f>ROUND(I140*H140,0)</f>
        <v>0</v>
      </c>
      <c r="BL140" s="17" t="s">
        <v>91</v>
      </c>
      <c r="BM140" s="145" t="s">
        <v>1043</v>
      </c>
    </row>
    <row r="141" spans="2:65" s="12" customFormat="1">
      <c r="B141" s="147"/>
      <c r="D141" s="148" t="s">
        <v>180</v>
      </c>
      <c r="E141" s="149" t="s">
        <v>1</v>
      </c>
      <c r="F141" s="150" t="s">
        <v>1044</v>
      </c>
      <c r="H141" s="151">
        <v>30.094000000000001</v>
      </c>
      <c r="I141" s="152"/>
      <c r="L141" s="147"/>
      <c r="M141" s="153"/>
      <c r="T141" s="154"/>
      <c r="AT141" s="149" t="s">
        <v>180</v>
      </c>
      <c r="AU141" s="149" t="s">
        <v>85</v>
      </c>
      <c r="AV141" s="12" t="s">
        <v>85</v>
      </c>
      <c r="AW141" s="12" t="s">
        <v>33</v>
      </c>
      <c r="AX141" s="12" t="s">
        <v>77</v>
      </c>
      <c r="AY141" s="149" t="s">
        <v>172</v>
      </c>
    </row>
    <row r="142" spans="2:65" s="13" customFormat="1">
      <c r="B142" s="155"/>
      <c r="D142" s="148" t="s">
        <v>180</v>
      </c>
      <c r="E142" s="156" t="s">
        <v>199</v>
      </c>
      <c r="F142" s="157" t="s">
        <v>188</v>
      </c>
      <c r="H142" s="158">
        <v>30.094000000000001</v>
      </c>
      <c r="I142" s="159"/>
      <c r="L142" s="155"/>
      <c r="M142" s="160"/>
      <c r="T142" s="161"/>
      <c r="AT142" s="156" t="s">
        <v>180</v>
      </c>
      <c r="AU142" s="156" t="s">
        <v>85</v>
      </c>
      <c r="AV142" s="13" t="s">
        <v>88</v>
      </c>
      <c r="AW142" s="13" t="s">
        <v>33</v>
      </c>
      <c r="AX142" s="13" t="s">
        <v>8</v>
      </c>
      <c r="AY142" s="156" t="s">
        <v>172</v>
      </c>
    </row>
    <row r="143" spans="2:65" s="1" customFormat="1" ht="24.2" customHeight="1">
      <c r="B143" s="133"/>
      <c r="C143" s="134" t="s">
        <v>94</v>
      </c>
      <c r="D143" s="134" t="s">
        <v>174</v>
      </c>
      <c r="E143" s="135" t="s">
        <v>1045</v>
      </c>
      <c r="F143" s="136" t="s">
        <v>1046</v>
      </c>
      <c r="G143" s="137" t="s">
        <v>276</v>
      </c>
      <c r="H143" s="138">
        <v>0.221</v>
      </c>
      <c r="I143" s="139"/>
      <c r="J143" s="140">
        <f>ROUND(I143*H143,0)</f>
        <v>0</v>
      </c>
      <c r="K143" s="136" t="s">
        <v>178</v>
      </c>
      <c r="L143" s="32"/>
      <c r="M143" s="141" t="s">
        <v>1</v>
      </c>
      <c r="N143" s="142" t="s">
        <v>42</v>
      </c>
      <c r="P143" s="143">
        <f>O143*H143</f>
        <v>0</v>
      </c>
      <c r="Q143" s="143">
        <v>2.5018699999999998</v>
      </c>
      <c r="R143" s="143">
        <f>Q143*H143</f>
        <v>0.55291327000000001</v>
      </c>
      <c r="S143" s="143">
        <v>0</v>
      </c>
      <c r="T143" s="144">
        <f>S143*H143</f>
        <v>0</v>
      </c>
      <c r="AR143" s="145" t="s">
        <v>91</v>
      </c>
      <c r="AT143" s="145" t="s">
        <v>174</v>
      </c>
      <c r="AU143" s="145" t="s">
        <v>85</v>
      </c>
      <c r="AY143" s="17" t="s">
        <v>172</v>
      </c>
      <c r="BE143" s="146">
        <f>IF(N143="základní",J143,0)</f>
        <v>0</v>
      </c>
      <c r="BF143" s="146">
        <f>IF(N143="snížená",J143,0)</f>
        <v>0</v>
      </c>
      <c r="BG143" s="146">
        <f>IF(N143="zákl. přenesená",J143,0)</f>
        <v>0</v>
      </c>
      <c r="BH143" s="146">
        <f>IF(N143="sníž. přenesená",J143,0)</f>
        <v>0</v>
      </c>
      <c r="BI143" s="146">
        <f>IF(N143="nulová",J143,0)</f>
        <v>0</v>
      </c>
      <c r="BJ143" s="17" t="s">
        <v>8</v>
      </c>
      <c r="BK143" s="146">
        <f>ROUND(I143*H143,0)</f>
        <v>0</v>
      </c>
      <c r="BL143" s="17" t="s">
        <v>91</v>
      </c>
      <c r="BM143" s="145" t="s">
        <v>1047</v>
      </c>
    </row>
    <row r="144" spans="2:65" s="12" customFormat="1">
      <c r="B144" s="147"/>
      <c r="D144" s="148" t="s">
        <v>180</v>
      </c>
      <c r="E144" s="149" t="s">
        <v>1</v>
      </c>
      <c r="F144" s="150" t="s">
        <v>1048</v>
      </c>
      <c r="H144" s="151">
        <v>0.221</v>
      </c>
      <c r="I144" s="152"/>
      <c r="L144" s="147"/>
      <c r="M144" s="153"/>
      <c r="T144" s="154"/>
      <c r="AT144" s="149" t="s">
        <v>180</v>
      </c>
      <c r="AU144" s="149" t="s">
        <v>85</v>
      </c>
      <c r="AV144" s="12" t="s">
        <v>85</v>
      </c>
      <c r="AW144" s="12" t="s">
        <v>33</v>
      </c>
      <c r="AX144" s="12" t="s">
        <v>77</v>
      </c>
      <c r="AY144" s="149" t="s">
        <v>172</v>
      </c>
    </row>
    <row r="145" spans="2:65" s="13" customFormat="1">
      <c r="B145" s="155"/>
      <c r="D145" s="148" t="s">
        <v>180</v>
      </c>
      <c r="E145" s="156" t="s">
        <v>1</v>
      </c>
      <c r="F145" s="157" t="s">
        <v>188</v>
      </c>
      <c r="H145" s="158">
        <v>0.221</v>
      </c>
      <c r="I145" s="159"/>
      <c r="L145" s="155"/>
      <c r="M145" s="160"/>
      <c r="T145" s="161"/>
      <c r="AT145" s="156" t="s">
        <v>180</v>
      </c>
      <c r="AU145" s="156" t="s">
        <v>85</v>
      </c>
      <c r="AV145" s="13" t="s">
        <v>88</v>
      </c>
      <c r="AW145" s="13" t="s">
        <v>33</v>
      </c>
      <c r="AX145" s="13" t="s">
        <v>8</v>
      </c>
      <c r="AY145" s="156" t="s">
        <v>172</v>
      </c>
    </row>
    <row r="146" spans="2:65" s="1" customFormat="1" ht="21.75" customHeight="1">
      <c r="B146" s="133"/>
      <c r="C146" s="134" t="s">
        <v>97</v>
      </c>
      <c r="D146" s="134" t="s">
        <v>174</v>
      </c>
      <c r="E146" s="135" t="s">
        <v>1049</v>
      </c>
      <c r="F146" s="136" t="s">
        <v>1050</v>
      </c>
      <c r="G146" s="137" t="s">
        <v>191</v>
      </c>
      <c r="H146" s="138">
        <v>1</v>
      </c>
      <c r="I146" s="139"/>
      <c r="J146" s="140">
        <f>ROUND(I146*H146,0)</f>
        <v>0</v>
      </c>
      <c r="K146" s="136" t="s">
        <v>178</v>
      </c>
      <c r="L146" s="32"/>
      <c r="M146" s="141" t="s">
        <v>1</v>
      </c>
      <c r="N146" s="142" t="s">
        <v>42</v>
      </c>
      <c r="P146" s="143">
        <f>O146*H146</f>
        <v>0</v>
      </c>
      <c r="Q146" s="143">
        <v>5.6439999999999997E-2</v>
      </c>
      <c r="R146" s="143">
        <f>Q146*H146</f>
        <v>5.6439999999999997E-2</v>
      </c>
      <c r="S146" s="143">
        <v>0</v>
      </c>
      <c r="T146" s="144">
        <f>S146*H146</f>
        <v>0</v>
      </c>
      <c r="AR146" s="145" t="s">
        <v>91</v>
      </c>
      <c r="AT146" s="145" t="s">
        <v>174</v>
      </c>
      <c r="AU146" s="145" t="s">
        <v>85</v>
      </c>
      <c r="AY146" s="17" t="s">
        <v>172</v>
      </c>
      <c r="BE146" s="146">
        <f>IF(N146="základní",J146,0)</f>
        <v>0</v>
      </c>
      <c r="BF146" s="146">
        <f>IF(N146="snížená",J146,0)</f>
        <v>0</v>
      </c>
      <c r="BG146" s="146">
        <f>IF(N146="zákl. přenesená",J146,0)</f>
        <v>0</v>
      </c>
      <c r="BH146" s="146">
        <f>IF(N146="sníž. přenesená",J146,0)</f>
        <v>0</v>
      </c>
      <c r="BI146" s="146">
        <f>IF(N146="nulová",J146,0)</f>
        <v>0</v>
      </c>
      <c r="BJ146" s="17" t="s">
        <v>8</v>
      </c>
      <c r="BK146" s="146">
        <f>ROUND(I146*H146,0)</f>
        <v>0</v>
      </c>
      <c r="BL146" s="17" t="s">
        <v>91</v>
      </c>
      <c r="BM146" s="145" t="s">
        <v>1051</v>
      </c>
    </row>
    <row r="147" spans="2:65" s="1" customFormat="1" ht="24.2" customHeight="1">
      <c r="B147" s="133"/>
      <c r="C147" s="162" t="s">
        <v>100</v>
      </c>
      <c r="D147" s="162" t="s">
        <v>231</v>
      </c>
      <c r="E147" s="163" t="s">
        <v>1052</v>
      </c>
      <c r="F147" s="164" t="s">
        <v>1053</v>
      </c>
      <c r="G147" s="165" t="s">
        <v>191</v>
      </c>
      <c r="H147" s="166">
        <v>1</v>
      </c>
      <c r="I147" s="167"/>
      <c r="J147" s="168">
        <f>ROUND(I147*H147,0)</f>
        <v>0</v>
      </c>
      <c r="K147" s="164" t="s">
        <v>178</v>
      </c>
      <c r="L147" s="169"/>
      <c r="M147" s="170" t="s">
        <v>1</v>
      </c>
      <c r="N147" s="171" t="s">
        <v>42</v>
      </c>
      <c r="P147" s="143">
        <f>O147*H147</f>
        <v>0</v>
      </c>
      <c r="Q147" s="143">
        <v>1.553E-2</v>
      </c>
      <c r="R147" s="143">
        <f>Q147*H147</f>
        <v>1.553E-2</v>
      </c>
      <c r="S147" s="143">
        <v>0</v>
      </c>
      <c r="T147" s="144">
        <f>S147*H147</f>
        <v>0</v>
      </c>
      <c r="AR147" s="145" t="s">
        <v>103</v>
      </c>
      <c r="AT147" s="145" t="s">
        <v>231</v>
      </c>
      <c r="AU147" s="145" t="s">
        <v>85</v>
      </c>
      <c r="AY147" s="17" t="s">
        <v>172</v>
      </c>
      <c r="BE147" s="146">
        <f>IF(N147="základní",J147,0)</f>
        <v>0</v>
      </c>
      <c r="BF147" s="146">
        <f>IF(N147="snížená",J147,0)</f>
        <v>0</v>
      </c>
      <c r="BG147" s="146">
        <f>IF(N147="zákl. přenesená",J147,0)</f>
        <v>0</v>
      </c>
      <c r="BH147" s="146">
        <f>IF(N147="sníž. přenesená",J147,0)</f>
        <v>0</v>
      </c>
      <c r="BI147" s="146">
        <f>IF(N147="nulová",J147,0)</f>
        <v>0</v>
      </c>
      <c r="BJ147" s="17" t="s">
        <v>8</v>
      </c>
      <c r="BK147" s="146">
        <f>ROUND(I147*H147,0)</f>
        <v>0</v>
      </c>
      <c r="BL147" s="17" t="s">
        <v>91</v>
      </c>
      <c r="BM147" s="145" t="s">
        <v>1054</v>
      </c>
    </row>
    <row r="148" spans="2:65" s="11" customFormat="1" ht="22.9" customHeight="1">
      <c r="B148" s="121"/>
      <c r="D148" s="122" t="s">
        <v>76</v>
      </c>
      <c r="E148" s="131" t="s">
        <v>106</v>
      </c>
      <c r="F148" s="131" t="s">
        <v>206</v>
      </c>
      <c r="I148" s="124"/>
      <c r="J148" s="132">
        <f>BK148</f>
        <v>0</v>
      </c>
      <c r="L148" s="121"/>
      <c r="M148" s="126"/>
      <c r="P148" s="127">
        <f>SUM(P149:P175)</f>
        <v>0</v>
      </c>
      <c r="R148" s="127">
        <f>SUM(R149:R175)</f>
        <v>4.3381000000000001E-3</v>
      </c>
      <c r="T148" s="128">
        <f>SUM(T149:T175)</f>
        <v>1.051566</v>
      </c>
      <c r="AR148" s="122" t="s">
        <v>8</v>
      </c>
      <c r="AT148" s="129" t="s">
        <v>76</v>
      </c>
      <c r="AU148" s="129" t="s">
        <v>8</v>
      </c>
      <c r="AY148" s="122" t="s">
        <v>172</v>
      </c>
      <c r="BK148" s="130">
        <f>SUM(BK149:BK175)</f>
        <v>0</v>
      </c>
    </row>
    <row r="149" spans="2:65" s="1" customFormat="1" ht="24.2" customHeight="1">
      <c r="B149" s="133"/>
      <c r="C149" s="134" t="s">
        <v>103</v>
      </c>
      <c r="D149" s="134" t="s">
        <v>174</v>
      </c>
      <c r="E149" s="135" t="s">
        <v>207</v>
      </c>
      <c r="F149" s="136" t="s">
        <v>208</v>
      </c>
      <c r="G149" s="137" t="s">
        <v>209</v>
      </c>
      <c r="H149" s="138">
        <v>5</v>
      </c>
      <c r="I149" s="139"/>
      <c r="J149" s="140">
        <f>ROUND(I149*H149,0)</f>
        <v>0</v>
      </c>
      <c r="K149" s="136" t="s">
        <v>178</v>
      </c>
      <c r="L149" s="32"/>
      <c r="M149" s="141" t="s">
        <v>1</v>
      </c>
      <c r="N149" s="142" t="s">
        <v>42</v>
      </c>
      <c r="P149" s="143">
        <f>O149*H149</f>
        <v>0</v>
      </c>
      <c r="Q149" s="143">
        <v>0</v>
      </c>
      <c r="R149" s="143">
        <f>Q149*H149</f>
        <v>0</v>
      </c>
      <c r="S149" s="143">
        <v>0</v>
      </c>
      <c r="T149" s="144">
        <f>S149*H149</f>
        <v>0</v>
      </c>
      <c r="AR149" s="145" t="s">
        <v>91</v>
      </c>
      <c r="AT149" s="145" t="s">
        <v>174</v>
      </c>
      <c r="AU149" s="145" t="s">
        <v>85</v>
      </c>
      <c r="AY149" s="17" t="s">
        <v>172</v>
      </c>
      <c r="BE149" s="146">
        <f>IF(N149="základní",J149,0)</f>
        <v>0</v>
      </c>
      <c r="BF149" s="146">
        <f>IF(N149="snížená",J149,0)</f>
        <v>0</v>
      </c>
      <c r="BG149" s="146">
        <f>IF(N149="zákl. přenesená",J149,0)</f>
        <v>0</v>
      </c>
      <c r="BH149" s="146">
        <f>IF(N149="sníž. přenesená",J149,0)</f>
        <v>0</v>
      </c>
      <c r="BI149" s="146">
        <f>IF(N149="nulová",J149,0)</f>
        <v>0</v>
      </c>
      <c r="BJ149" s="17" t="s">
        <v>8</v>
      </c>
      <c r="BK149" s="146">
        <f>ROUND(I149*H149,0)</f>
        <v>0</v>
      </c>
      <c r="BL149" s="17" t="s">
        <v>91</v>
      </c>
      <c r="BM149" s="145" t="s">
        <v>1055</v>
      </c>
    </row>
    <row r="150" spans="2:65" s="12" customFormat="1">
      <c r="B150" s="147"/>
      <c r="D150" s="148" t="s">
        <v>180</v>
      </c>
      <c r="E150" s="149" t="s">
        <v>1</v>
      </c>
      <c r="F150" s="150" t="s">
        <v>1056</v>
      </c>
      <c r="H150" s="151">
        <v>5</v>
      </c>
      <c r="I150" s="152"/>
      <c r="L150" s="147"/>
      <c r="M150" s="153"/>
      <c r="T150" s="154"/>
      <c r="AT150" s="149" t="s">
        <v>180</v>
      </c>
      <c r="AU150" s="149" t="s">
        <v>85</v>
      </c>
      <c r="AV150" s="12" t="s">
        <v>85</v>
      </c>
      <c r="AW150" s="12" t="s">
        <v>33</v>
      </c>
      <c r="AX150" s="12" t="s">
        <v>8</v>
      </c>
      <c r="AY150" s="149" t="s">
        <v>172</v>
      </c>
    </row>
    <row r="151" spans="2:65" s="1" customFormat="1" ht="33" customHeight="1">
      <c r="B151" s="133"/>
      <c r="C151" s="134" t="s">
        <v>106</v>
      </c>
      <c r="D151" s="134" t="s">
        <v>174</v>
      </c>
      <c r="E151" s="135" t="s">
        <v>212</v>
      </c>
      <c r="F151" s="136" t="s">
        <v>213</v>
      </c>
      <c r="G151" s="137" t="s">
        <v>177</v>
      </c>
      <c r="H151" s="138">
        <v>3.16</v>
      </c>
      <c r="I151" s="139"/>
      <c r="J151" s="140">
        <f>ROUND(I151*H151,0)</f>
        <v>0</v>
      </c>
      <c r="K151" s="136" t="s">
        <v>178</v>
      </c>
      <c r="L151" s="32"/>
      <c r="M151" s="141" t="s">
        <v>1</v>
      </c>
      <c r="N151" s="142" t="s">
        <v>42</v>
      </c>
      <c r="P151" s="143">
        <f>O151*H151</f>
        <v>0</v>
      </c>
      <c r="Q151" s="143">
        <v>0</v>
      </c>
      <c r="R151" s="143">
        <f>Q151*H151</f>
        <v>0</v>
      </c>
      <c r="S151" s="143">
        <v>0</v>
      </c>
      <c r="T151" s="144">
        <f>S151*H151</f>
        <v>0</v>
      </c>
      <c r="AR151" s="145" t="s">
        <v>91</v>
      </c>
      <c r="AT151" s="145" t="s">
        <v>174</v>
      </c>
      <c r="AU151" s="145" t="s">
        <v>85</v>
      </c>
      <c r="AY151" s="17" t="s">
        <v>172</v>
      </c>
      <c r="BE151" s="146">
        <f>IF(N151="základní",J151,0)</f>
        <v>0</v>
      </c>
      <c r="BF151" s="146">
        <f>IF(N151="snížená",J151,0)</f>
        <v>0</v>
      </c>
      <c r="BG151" s="146">
        <f>IF(N151="zákl. přenesená",J151,0)</f>
        <v>0</v>
      </c>
      <c r="BH151" s="146">
        <f>IF(N151="sníž. přenesená",J151,0)</f>
        <v>0</v>
      </c>
      <c r="BI151" s="146">
        <f>IF(N151="nulová",J151,0)</f>
        <v>0</v>
      </c>
      <c r="BJ151" s="17" t="s">
        <v>8</v>
      </c>
      <c r="BK151" s="146">
        <f>ROUND(I151*H151,0)</f>
        <v>0</v>
      </c>
      <c r="BL151" s="17" t="s">
        <v>91</v>
      </c>
      <c r="BM151" s="145" t="s">
        <v>1057</v>
      </c>
    </row>
    <row r="152" spans="2:65" s="12" customFormat="1">
      <c r="B152" s="147"/>
      <c r="D152" s="148" t="s">
        <v>180</v>
      </c>
      <c r="E152" s="149" t="s">
        <v>1</v>
      </c>
      <c r="F152" s="150" t="s">
        <v>1058</v>
      </c>
      <c r="H152" s="151">
        <v>3.16</v>
      </c>
      <c r="I152" s="152"/>
      <c r="L152" s="147"/>
      <c r="M152" s="153"/>
      <c r="T152" s="154"/>
      <c r="AT152" s="149" t="s">
        <v>180</v>
      </c>
      <c r="AU152" s="149" t="s">
        <v>85</v>
      </c>
      <c r="AV152" s="12" t="s">
        <v>85</v>
      </c>
      <c r="AW152" s="12" t="s">
        <v>33</v>
      </c>
      <c r="AX152" s="12" t="s">
        <v>8</v>
      </c>
      <c r="AY152" s="149" t="s">
        <v>172</v>
      </c>
    </row>
    <row r="153" spans="2:65" s="1" customFormat="1" ht="24.2" customHeight="1">
      <c r="B153" s="133"/>
      <c r="C153" s="134" t="s">
        <v>222</v>
      </c>
      <c r="D153" s="134" t="s">
        <v>174</v>
      </c>
      <c r="E153" s="135" t="s">
        <v>215</v>
      </c>
      <c r="F153" s="136" t="s">
        <v>216</v>
      </c>
      <c r="G153" s="137" t="s">
        <v>177</v>
      </c>
      <c r="H153" s="138">
        <v>3.16</v>
      </c>
      <c r="I153" s="139"/>
      <c r="J153" s="140">
        <f>ROUND(I153*H153,0)</f>
        <v>0</v>
      </c>
      <c r="K153" s="136" t="s">
        <v>178</v>
      </c>
      <c r="L153" s="32"/>
      <c r="M153" s="141" t="s">
        <v>1</v>
      </c>
      <c r="N153" s="142" t="s">
        <v>42</v>
      </c>
      <c r="P153" s="143">
        <f>O153*H153</f>
        <v>0</v>
      </c>
      <c r="Q153" s="143">
        <v>3.4999999999999997E-5</v>
      </c>
      <c r="R153" s="143">
        <f>Q153*H153</f>
        <v>1.1059999999999999E-4</v>
      </c>
      <c r="S153" s="143">
        <v>0</v>
      </c>
      <c r="T153" s="144">
        <f>S153*H153</f>
        <v>0</v>
      </c>
      <c r="AR153" s="145" t="s">
        <v>91</v>
      </c>
      <c r="AT153" s="145" t="s">
        <v>174</v>
      </c>
      <c r="AU153" s="145" t="s">
        <v>85</v>
      </c>
      <c r="AY153" s="17" t="s">
        <v>172</v>
      </c>
      <c r="BE153" s="146">
        <f>IF(N153="základní",J153,0)</f>
        <v>0</v>
      </c>
      <c r="BF153" s="146">
        <f>IF(N153="snížená",J153,0)</f>
        <v>0</v>
      </c>
      <c r="BG153" s="146">
        <f>IF(N153="zákl. přenesená",J153,0)</f>
        <v>0</v>
      </c>
      <c r="BH153" s="146">
        <f>IF(N153="sníž. přenesená",J153,0)</f>
        <v>0</v>
      </c>
      <c r="BI153" s="146">
        <f>IF(N153="nulová",J153,0)</f>
        <v>0</v>
      </c>
      <c r="BJ153" s="17" t="s">
        <v>8</v>
      </c>
      <c r="BK153" s="146">
        <f>ROUND(I153*H153,0)</f>
        <v>0</v>
      </c>
      <c r="BL153" s="17" t="s">
        <v>91</v>
      </c>
      <c r="BM153" s="145" t="s">
        <v>1059</v>
      </c>
    </row>
    <row r="154" spans="2:65" s="12" customFormat="1">
      <c r="B154" s="147"/>
      <c r="D154" s="148" t="s">
        <v>180</v>
      </c>
      <c r="E154" s="149" t="s">
        <v>1</v>
      </c>
      <c r="F154" s="150" t="s">
        <v>1058</v>
      </c>
      <c r="H154" s="151">
        <v>3.16</v>
      </c>
      <c r="I154" s="152"/>
      <c r="L154" s="147"/>
      <c r="M154" s="153"/>
      <c r="T154" s="154"/>
      <c r="AT154" s="149" t="s">
        <v>180</v>
      </c>
      <c r="AU154" s="149" t="s">
        <v>85</v>
      </c>
      <c r="AV154" s="12" t="s">
        <v>85</v>
      </c>
      <c r="AW154" s="12" t="s">
        <v>33</v>
      </c>
      <c r="AX154" s="12" t="s">
        <v>8</v>
      </c>
      <c r="AY154" s="149" t="s">
        <v>172</v>
      </c>
    </row>
    <row r="155" spans="2:65" s="1" customFormat="1" ht="16.5" customHeight="1">
      <c r="B155" s="133"/>
      <c r="C155" s="134" t="s">
        <v>226</v>
      </c>
      <c r="D155" s="134" t="s">
        <v>174</v>
      </c>
      <c r="E155" s="135" t="s">
        <v>218</v>
      </c>
      <c r="F155" s="136" t="s">
        <v>219</v>
      </c>
      <c r="G155" s="137" t="s">
        <v>177</v>
      </c>
      <c r="H155" s="138">
        <v>500</v>
      </c>
      <c r="I155" s="139"/>
      <c r="J155" s="140">
        <f>ROUND(I155*H155,0)</f>
        <v>0</v>
      </c>
      <c r="K155" s="136" t="s">
        <v>178</v>
      </c>
      <c r="L155" s="32"/>
      <c r="M155" s="141" t="s">
        <v>1</v>
      </c>
      <c r="N155" s="142" t="s">
        <v>42</v>
      </c>
      <c r="P155" s="143">
        <f>O155*H155</f>
        <v>0</v>
      </c>
      <c r="Q155" s="143">
        <v>0</v>
      </c>
      <c r="R155" s="143">
        <f>Q155*H155</f>
        <v>0</v>
      </c>
      <c r="S155" s="143">
        <v>0</v>
      </c>
      <c r="T155" s="144">
        <f>S155*H155</f>
        <v>0</v>
      </c>
      <c r="AR155" s="145" t="s">
        <v>91</v>
      </c>
      <c r="AT155" s="145" t="s">
        <v>174</v>
      </c>
      <c r="AU155" s="145" t="s">
        <v>85</v>
      </c>
      <c r="AY155" s="17" t="s">
        <v>172</v>
      </c>
      <c r="BE155" s="146">
        <f>IF(N155="základní",J155,0)</f>
        <v>0</v>
      </c>
      <c r="BF155" s="146">
        <f>IF(N155="snížená",J155,0)</f>
        <v>0</v>
      </c>
      <c r="BG155" s="146">
        <f>IF(N155="zákl. přenesená",J155,0)</f>
        <v>0</v>
      </c>
      <c r="BH155" s="146">
        <f>IF(N155="sníž. přenesená",J155,0)</f>
        <v>0</v>
      </c>
      <c r="BI155" s="146">
        <f>IF(N155="nulová",J155,0)</f>
        <v>0</v>
      </c>
      <c r="BJ155" s="17" t="s">
        <v>8</v>
      </c>
      <c r="BK155" s="146">
        <f>ROUND(I155*H155,0)</f>
        <v>0</v>
      </c>
      <c r="BL155" s="17" t="s">
        <v>91</v>
      </c>
      <c r="BM155" s="145" t="s">
        <v>1060</v>
      </c>
    </row>
    <row r="156" spans="2:65" s="12" customFormat="1">
      <c r="B156" s="147"/>
      <c r="D156" s="148" t="s">
        <v>180</v>
      </c>
      <c r="E156" s="149" t="s">
        <v>1</v>
      </c>
      <c r="F156" s="150" t="s">
        <v>1061</v>
      </c>
      <c r="H156" s="151">
        <v>500</v>
      </c>
      <c r="I156" s="152"/>
      <c r="L156" s="147"/>
      <c r="M156" s="153"/>
      <c r="T156" s="154"/>
      <c r="AT156" s="149" t="s">
        <v>180</v>
      </c>
      <c r="AU156" s="149" t="s">
        <v>85</v>
      </c>
      <c r="AV156" s="12" t="s">
        <v>85</v>
      </c>
      <c r="AW156" s="12" t="s">
        <v>33</v>
      </c>
      <c r="AX156" s="12" t="s">
        <v>8</v>
      </c>
      <c r="AY156" s="149" t="s">
        <v>172</v>
      </c>
    </row>
    <row r="157" spans="2:65" s="1" customFormat="1" ht="16.5" customHeight="1">
      <c r="B157" s="133"/>
      <c r="C157" s="134" t="s">
        <v>9</v>
      </c>
      <c r="D157" s="134" t="s">
        <v>174</v>
      </c>
      <c r="E157" s="135" t="s">
        <v>223</v>
      </c>
      <c r="F157" s="136" t="s">
        <v>224</v>
      </c>
      <c r="G157" s="137" t="s">
        <v>177</v>
      </c>
      <c r="H157" s="138">
        <v>500</v>
      </c>
      <c r="I157" s="139"/>
      <c r="J157" s="140">
        <f>ROUND(I157*H157,0)</f>
        <v>0</v>
      </c>
      <c r="K157" s="136" t="s">
        <v>178</v>
      </c>
      <c r="L157" s="32"/>
      <c r="M157" s="141" t="s">
        <v>1</v>
      </c>
      <c r="N157" s="142" t="s">
        <v>42</v>
      </c>
      <c r="P157" s="143">
        <f>O157*H157</f>
        <v>0</v>
      </c>
      <c r="Q157" s="143">
        <v>6.2500000000000003E-6</v>
      </c>
      <c r="R157" s="143">
        <f>Q157*H157</f>
        <v>3.1250000000000002E-3</v>
      </c>
      <c r="S157" s="143">
        <v>0</v>
      </c>
      <c r="T157" s="144">
        <f>S157*H157</f>
        <v>0</v>
      </c>
      <c r="AR157" s="145" t="s">
        <v>91</v>
      </c>
      <c r="AT157" s="145" t="s">
        <v>174</v>
      </c>
      <c r="AU157" s="145" t="s">
        <v>85</v>
      </c>
      <c r="AY157" s="17" t="s">
        <v>172</v>
      </c>
      <c r="BE157" s="146">
        <f>IF(N157="základní",J157,0)</f>
        <v>0</v>
      </c>
      <c r="BF157" s="146">
        <f>IF(N157="snížená",J157,0)</f>
        <v>0</v>
      </c>
      <c r="BG157" s="146">
        <f>IF(N157="zákl. přenesená",J157,0)</f>
        <v>0</v>
      </c>
      <c r="BH157" s="146">
        <f>IF(N157="sníž. přenesená",J157,0)</f>
        <v>0</v>
      </c>
      <c r="BI157" s="146">
        <f>IF(N157="nulová",J157,0)</f>
        <v>0</v>
      </c>
      <c r="BJ157" s="17" t="s">
        <v>8</v>
      </c>
      <c r="BK157" s="146">
        <f>ROUND(I157*H157,0)</f>
        <v>0</v>
      </c>
      <c r="BL157" s="17" t="s">
        <v>91</v>
      </c>
      <c r="BM157" s="145" t="s">
        <v>1062</v>
      </c>
    </row>
    <row r="158" spans="2:65" s="12" customFormat="1">
      <c r="B158" s="147"/>
      <c r="D158" s="148" t="s">
        <v>180</v>
      </c>
      <c r="E158" s="149" t="s">
        <v>1</v>
      </c>
      <c r="F158" s="150" t="s">
        <v>1061</v>
      </c>
      <c r="H158" s="151">
        <v>500</v>
      </c>
      <c r="I158" s="152"/>
      <c r="L158" s="147"/>
      <c r="M158" s="153"/>
      <c r="T158" s="154"/>
      <c r="AT158" s="149" t="s">
        <v>180</v>
      </c>
      <c r="AU158" s="149" t="s">
        <v>85</v>
      </c>
      <c r="AV158" s="12" t="s">
        <v>85</v>
      </c>
      <c r="AW158" s="12" t="s">
        <v>33</v>
      </c>
      <c r="AX158" s="12" t="s">
        <v>8</v>
      </c>
      <c r="AY158" s="149" t="s">
        <v>172</v>
      </c>
    </row>
    <row r="159" spans="2:65" s="1" customFormat="1" ht="37.9" customHeight="1">
      <c r="B159" s="133"/>
      <c r="C159" s="134" t="s">
        <v>236</v>
      </c>
      <c r="D159" s="134" t="s">
        <v>174</v>
      </c>
      <c r="E159" s="135" t="s">
        <v>1063</v>
      </c>
      <c r="F159" s="136" t="s">
        <v>1064</v>
      </c>
      <c r="G159" s="137" t="s">
        <v>276</v>
      </c>
      <c r="H159" s="138">
        <v>0.158</v>
      </c>
      <c r="I159" s="139"/>
      <c r="J159" s="140">
        <f>ROUND(I159*H159,0)</f>
        <v>0</v>
      </c>
      <c r="K159" s="136" t="s">
        <v>178</v>
      </c>
      <c r="L159" s="32"/>
      <c r="M159" s="141" t="s">
        <v>1</v>
      </c>
      <c r="N159" s="142" t="s">
        <v>42</v>
      </c>
      <c r="P159" s="143">
        <f>O159*H159</f>
        <v>0</v>
      </c>
      <c r="Q159" s="143">
        <v>0</v>
      </c>
      <c r="R159" s="143">
        <f>Q159*H159</f>
        <v>0</v>
      </c>
      <c r="S159" s="143">
        <v>2.2000000000000002</v>
      </c>
      <c r="T159" s="144">
        <f>S159*H159</f>
        <v>0.34760000000000002</v>
      </c>
      <c r="AR159" s="145" t="s">
        <v>91</v>
      </c>
      <c r="AT159" s="145" t="s">
        <v>174</v>
      </c>
      <c r="AU159" s="145" t="s">
        <v>85</v>
      </c>
      <c r="AY159" s="17" t="s">
        <v>172</v>
      </c>
      <c r="BE159" s="146">
        <f>IF(N159="základní",J159,0)</f>
        <v>0</v>
      </c>
      <c r="BF159" s="146">
        <f>IF(N159="snížená",J159,0)</f>
        <v>0</v>
      </c>
      <c r="BG159" s="146">
        <f>IF(N159="zákl. přenesená",J159,0)</f>
        <v>0</v>
      </c>
      <c r="BH159" s="146">
        <f>IF(N159="sníž. přenesená",J159,0)</f>
        <v>0</v>
      </c>
      <c r="BI159" s="146">
        <f>IF(N159="nulová",J159,0)</f>
        <v>0</v>
      </c>
      <c r="BJ159" s="17" t="s">
        <v>8</v>
      </c>
      <c r="BK159" s="146">
        <f>ROUND(I159*H159,0)</f>
        <v>0</v>
      </c>
      <c r="BL159" s="17" t="s">
        <v>91</v>
      </c>
      <c r="BM159" s="145" t="s">
        <v>1065</v>
      </c>
    </row>
    <row r="160" spans="2:65" s="12" customFormat="1">
      <c r="B160" s="147"/>
      <c r="D160" s="148" t="s">
        <v>180</v>
      </c>
      <c r="E160" s="149" t="s">
        <v>1</v>
      </c>
      <c r="F160" s="150" t="s">
        <v>1066</v>
      </c>
      <c r="H160" s="151">
        <v>0.158</v>
      </c>
      <c r="I160" s="152"/>
      <c r="L160" s="147"/>
      <c r="M160" s="153"/>
      <c r="T160" s="154"/>
      <c r="AT160" s="149" t="s">
        <v>180</v>
      </c>
      <c r="AU160" s="149" t="s">
        <v>85</v>
      </c>
      <c r="AV160" s="12" t="s">
        <v>85</v>
      </c>
      <c r="AW160" s="12" t="s">
        <v>33</v>
      </c>
      <c r="AX160" s="12" t="s">
        <v>77</v>
      </c>
      <c r="AY160" s="149" t="s">
        <v>172</v>
      </c>
    </row>
    <row r="161" spans="2:65" s="13" customFormat="1">
      <c r="B161" s="155"/>
      <c r="D161" s="148" t="s">
        <v>180</v>
      </c>
      <c r="E161" s="156" t="s">
        <v>1</v>
      </c>
      <c r="F161" s="157" t="s">
        <v>188</v>
      </c>
      <c r="H161" s="158">
        <v>0.158</v>
      </c>
      <c r="I161" s="159"/>
      <c r="L161" s="155"/>
      <c r="M161" s="160"/>
      <c r="T161" s="161"/>
      <c r="AT161" s="156" t="s">
        <v>180</v>
      </c>
      <c r="AU161" s="156" t="s">
        <v>85</v>
      </c>
      <c r="AV161" s="13" t="s">
        <v>88</v>
      </c>
      <c r="AW161" s="13" t="s">
        <v>33</v>
      </c>
      <c r="AX161" s="13" t="s">
        <v>8</v>
      </c>
      <c r="AY161" s="156" t="s">
        <v>172</v>
      </c>
    </row>
    <row r="162" spans="2:65" s="1" customFormat="1" ht="33" customHeight="1">
      <c r="B162" s="133"/>
      <c r="C162" s="134" t="s">
        <v>241</v>
      </c>
      <c r="D162" s="134" t="s">
        <v>174</v>
      </c>
      <c r="E162" s="135" t="s">
        <v>1067</v>
      </c>
      <c r="F162" s="136" t="s">
        <v>1068</v>
      </c>
      <c r="G162" s="137" t="s">
        <v>177</v>
      </c>
      <c r="H162" s="138">
        <v>3.16</v>
      </c>
      <c r="I162" s="139"/>
      <c r="J162" s="140">
        <f>ROUND(I162*H162,0)</f>
        <v>0</v>
      </c>
      <c r="K162" s="136" t="s">
        <v>178</v>
      </c>
      <c r="L162" s="32"/>
      <c r="M162" s="141" t="s">
        <v>1</v>
      </c>
      <c r="N162" s="142" t="s">
        <v>42</v>
      </c>
      <c r="P162" s="143">
        <f>O162*H162</f>
        <v>0</v>
      </c>
      <c r="Q162" s="143">
        <v>0</v>
      </c>
      <c r="R162" s="143">
        <f>Q162*H162</f>
        <v>0</v>
      </c>
      <c r="S162" s="143">
        <v>0.09</v>
      </c>
      <c r="T162" s="144">
        <f>S162*H162</f>
        <v>0.28439999999999999</v>
      </c>
      <c r="AR162" s="145" t="s">
        <v>91</v>
      </c>
      <c r="AT162" s="145" t="s">
        <v>174</v>
      </c>
      <c r="AU162" s="145" t="s">
        <v>85</v>
      </c>
      <c r="AY162" s="17" t="s">
        <v>172</v>
      </c>
      <c r="BE162" s="146">
        <f>IF(N162="základní",J162,0)</f>
        <v>0</v>
      </c>
      <c r="BF162" s="146">
        <f>IF(N162="snížená",J162,0)</f>
        <v>0</v>
      </c>
      <c r="BG162" s="146">
        <f>IF(N162="zákl. přenesená",J162,0)</f>
        <v>0</v>
      </c>
      <c r="BH162" s="146">
        <f>IF(N162="sníž. přenesená",J162,0)</f>
        <v>0</v>
      </c>
      <c r="BI162" s="146">
        <f>IF(N162="nulová",J162,0)</f>
        <v>0</v>
      </c>
      <c r="BJ162" s="17" t="s">
        <v>8</v>
      </c>
      <c r="BK162" s="146">
        <f>ROUND(I162*H162,0)</f>
        <v>0</v>
      </c>
      <c r="BL162" s="17" t="s">
        <v>91</v>
      </c>
      <c r="BM162" s="145" t="s">
        <v>1069</v>
      </c>
    </row>
    <row r="163" spans="2:65" s="12" customFormat="1">
      <c r="B163" s="147"/>
      <c r="D163" s="148" t="s">
        <v>180</v>
      </c>
      <c r="E163" s="149" t="s">
        <v>1</v>
      </c>
      <c r="F163" s="150" t="s">
        <v>1070</v>
      </c>
      <c r="H163" s="151">
        <v>3.16</v>
      </c>
      <c r="I163" s="152"/>
      <c r="L163" s="147"/>
      <c r="M163" s="153"/>
      <c r="T163" s="154"/>
      <c r="AT163" s="149" t="s">
        <v>180</v>
      </c>
      <c r="AU163" s="149" t="s">
        <v>85</v>
      </c>
      <c r="AV163" s="12" t="s">
        <v>85</v>
      </c>
      <c r="AW163" s="12" t="s">
        <v>33</v>
      </c>
      <c r="AX163" s="12" t="s">
        <v>77</v>
      </c>
      <c r="AY163" s="149" t="s">
        <v>172</v>
      </c>
    </row>
    <row r="164" spans="2:65" s="13" customFormat="1">
      <c r="B164" s="155"/>
      <c r="D164" s="148" t="s">
        <v>180</v>
      </c>
      <c r="E164" s="156" t="s">
        <v>1</v>
      </c>
      <c r="F164" s="157" t="s">
        <v>188</v>
      </c>
      <c r="H164" s="158">
        <v>3.16</v>
      </c>
      <c r="I164" s="159"/>
      <c r="L164" s="155"/>
      <c r="M164" s="160"/>
      <c r="T164" s="161"/>
      <c r="AT164" s="156" t="s">
        <v>180</v>
      </c>
      <c r="AU164" s="156" t="s">
        <v>85</v>
      </c>
      <c r="AV164" s="13" t="s">
        <v>88</v>
      </c>
      <c r="AW164" s="13" t="s">
        <v>33</v>
      </c>
      <c r="AX164" s="13" t="s">
        <v>8</v>
      </c>
      <c r="AY164" s="156" t="s">
        <v>172</v>
      </c>
    </row>
    <row r="165" spans="2:65" s="1" customFormat="1" ht="16.5" customHeight="1">
      <c r="B165" s="133"/>
      <c r="C165" s="134" t="s">
        <v>247</v>
      </c>
      <c r="D165" s="134" t="s">
        <v>174</v>
      </c>
      <c r="E165" s="135" t="s">
        <v>1071</v>
      </c>
      <c r="F165" s="136" t="s">
        <v>1072</v>
      </c>
      <c r="G165" s="137" t="s">
        <v>202</v>
      </c>
      <c r="H165" s="138">
        <v>7.34</v>
      </c>
      <c r="I165" s="139"/>
      <c r="J165" s="140">
        <f>ROUND(I165*H165,0)</f>
        <v>0</v>
      </c>
      <c r="K165" s="136" t="s">
        <v>178</v>
      </c>
      <c r="L165" s="32"/>
      <c r="M165" s="141" t="s">
        <v>1</v>
      </c>
      <c r="N165" s="142" t="s">
        <v>42</v>
      </c>
      <c r="P165" s="143">
        <f>O165*H165</f>
        <v>0</v>
      </c>
      <c r="Q165" s="143">
        <v>0</v>
      </c>
      <c r="R165" s="143">
        <f>Q165*H165</f>
        <v>0</v>
      </c>
      <c r="S165" s="143">
        <v>8.9999999999999993E-3</v>
      </c>
      <c r="T165" s="144">
        <f>S165*H165</f>
        <v>6.6059999999999994E-2</v>
      </c>
      <c r="AR165" s="145" t="s">
        <v>91</v>
      </c>
      <c r="AT165" s="145" t="s">
        <v>174</v>
      </c>
      <c r="AU165" s="145" t="s">
        <v>85</v>
      </c>
      <c r="AY165" s="17" t="s">
        <v>172</v>
      </c>
      <c r="BE165" s="146">
        <f>IF(N165="základní",J165,0)</f>
        <v>0</v>
      </c>
      <c r="BF165" s="146">
        <f>IF(N165="snížená",J165,0)</f>
        <v>0</v>
      </c>
      <c r="BG165" s="146">
        <f>IF(N165="zákl. přenesená",J165,0)</f>
        <v>0</v>
      </c>
      <c r="BH165" s="146">
        <f>IF(N165="sníž. přenesená",J165,0)</f>
        <v>0</v>
      </c>
      <c r="BI165" s="146">
        <f>IF(N165="nulová",J165,0)</f>
        <v>0</v>
      </c>
      <c r="BJ165" s="17" t="s">
        <v>8</v>
      </c>
      <c r="BK165" s="146">
        <f>ROUND(I165*H165,0)</f>
        <v>0</v>
      </c>
      <c r="BL165" s="17" t="s">
        <v>91</v>
      </c>
      <c r="BM165" s="145" t="s">
        <v>1073</v>
      </c>
    </row>
    <row r="166" spans="2:65" s="12" customFormat="1">
      <c r="B166" s="147"/>
      <c r="D166" s="148" t="s">
        <v>180</v>
      </c>
      <c r="E166" s="149" t="s">
        <v>1</v>
      </c>
      <c r="F166" s="150" t="s">
        <v>1074</v>
      </c>
      <c r="H166" s="151">
        <v>7.34</v>
      </c>
      <c r="I166" s="152"/>
      <c r="L166" s="147"/>
      <c r="M166" s="153"/>
      <c r="T166" s="154"/>
      <c r="AT166" s="149" t="s">
        <v>180</v>
      </c>
      <c r="AU166" s="149" t="s">
        <v>85</v>
      </c>
      <c r="AV166" s="12" t="s">
        <v>85</v>
      </c>
      <c r="AW166" s="12" t="s">
        <v>33</v>
      </c>
      <c r="AX166" s="12" t="s">
        <v>8</v>
      </c>
      <c r="AY166" s="149" t="s">
        <v>172</v>
      </c>
    </row>
    <row r="167" spans="2:65" s="1" customFormat="1" ht="21.75" customHeight="1">
      <c r="B167" s="133"/>
      <c r="C167" s="134" t="s">
        <v>252</v>
      </c>
      <c r="D167" s="134" t="s">
        <v>174</v>
      </c>
      <c r="E167" s="135" t="s">
        <v>258</v>
      </c>
      <c r="F167" s="136" t="s">
        <v>259</v>
      </c>
      <c r="G167" s="137" t="s">
        <v>177</v>
      </c>
      <c r="H167" s="138">
        <v>1.5760000000000001</v>
      </c>
      <c r="I167" s="139"/>
      <c r="J167" s="140">
        <f>ROUND(I167*H167,0)</f>
        <v>0</v>
      </c>
      <c r="K167" s="136" t="s">
        <v>178</v>
      </c>
      <c r="L167" s="32"/>
      <c r="M167" s="141" t="s">
        <v>1</v>
      </c>
      <c r="N167" s="142" t="s">
        <v>42</v>
      </c>
      <c r="P167" s="143">
        <f>O167*H167</f>
        <v>0</v>
      </c>
      <c r="Q167" s="143">
        <v>0</v>
      </c>
      <c r="R167" s="143">
        <f>Q167*H167</f>
        <v>0</v>
      </c>
      <c r="S167" s="143">
        <v>7.5999999999999998E-2</v>
      </c>
      <c r="T167" s="144">
        <f>S167*H167</f>
        <v>0.11977600000000001</v>
      </c>
      <c r="AR167" s="145" t="s">
        <v>91</v>
      </c>
      <c r="AT167" s="145" t="s">
        <v>174</v>
      </c>
      <c r="AU167" s="145" t="s">
        <v>85</v>
      </c>
      <c r="AY167" s="17" t="s">
        <v>172</v>
      </c>
      <c r="BE167" s="146">
        <f>IF(N167="základní",J167,0)</f>
        <v>0</v>
      </c>
      <c r="BF167" s="146">
        <f>IF(N167="snížená",J167,0)</f>
        <v>0</v>
      </c>
      <c r="BG167" s="146">
        <f>IF(N167="zákl. přenesená",J167,0)</f>
        <v>0</v>
      </c>
      <c r="BH167" s="146">
        <f>IF(N167="sníž. přenesená",J167,0)</f>
        <v>0</v>
      </c>
      <c r="BI167" s="146">
        <f>IF(N167="nulová",J167,0)</f>
        <v>0</v>
      </c>
      <c r="BJ167" s="17" t="s">
        <v>8</v>
      </c>
      <c r="BK167" s="146">
        <f>ROUND(I167*H167,0)</f>
        <v>0</v>
      </c>
      <c r="BL167" s="17" t="s">
        <v>91</v>
      </c>
      <c r="BM167" s="145" t="s">
        <v>1075</v>
      </c>
    </row>
    <row r="168" spans="2:65" s="12" customFormat="1">
      <c r="B168" s="147"/>
      <c r="D168" s="148" t="s">
        <v>180</v>
      </c>
      <c r="E168" s="149" t="s">
        <v>1</v>
      </c>
      <c r="F168" s="150" t="s">
        <v>261</v>
      </c>
      <c r="H168" s="151">
        <v>1.5760000000000001</v>
      </c>
      <c r="I168" s="152"/>
      <c r="L168" s="147"/>
      <c r="M168" s="153"/>
      <c r="T168" s="154"/>
      <c r="AT168" s="149" t="s">
        <v>180</v>
      </c>
      <c r="AU168" s="149" t="s">
        <v>85</v>
      </c>
      <c r="AV168" s="12" t="s">
        <v>85</v>
      </c>
      <c r="AW168" s="12" t="s">
        <v>33</v>
      </c>
      <c r="AX168" s="12" t="s">
        <v>77</v>
      </c>
      <c r="AY168" s="149" t="s">
        <v>172</v>
      </c>
    </row>
    <row r="169" spans="2:65" s="13" customFormat="1">
      <c r="B169" s="155"/>
      <c r="D169" s="148" t="s">
        <v>180</v>
      </c>
      <c r="E169" s="156" t="s">
        <v>1</v>
      </c>
      <c r="F169" s="157" t="s">
        <v>188</v>
      </c>
      <c r="H169" s="158">
        <v>1.5760000000000001</v>
      </c>
      <c r="I169" s="159"/>
      <c r="L169" s="155"/>
      <c r="M169" s="160"/>
      <c r="T169" s="161"/>
      <c r="AT169" s="156" t="s">
        <v>180</v>
      </c>
      <c r="AU169" s="156" t="s">
        <v>85</v>
      </c>
      <c r="AV169" s="13" t="s">
        <v>88</v>
      </c>
      <c r="AW169" s="13" t="s">
        <v>33</v>
      </c>
      <c r="AX169" s="13" t="s">
        <v>8</v>
      </c>
      <c r="AY169" s="156" t="s">
        <v>172</v>
      </c>
    </row>
    <row r="170" spans="2:65" s="1" customFormat="1" ht="24.2" customHeight="1">
      <c r="B170" s="133"/>
      <c r="C170" s="134" t="s">
        <v>257</v>
      </c>
      <c r="D170" s="134" t="s">
        <v>174</v>
      </c>
      <c r="E170" s="135" t="s">
        <v>264</v>
      </c>
      <c r="F170" s="136" t="s">
        <v>265</v>
      </c>
      <c r="G170" s="137" t="s">
        <v>177</v>
      </c>
      <c r="H170" s="138">
        <v>0.52400000000000002</v>
      </c>
      <c r="I170" s="139"/>
      <c r="J170" s="140">
        <f>ROUND(I170*H170,0)</f>
        <v>0</v>
      </c>
      <c r="K170" s="136" t="s">
        <v>178</v>
      </c>
      <c r="L170" s="32"/>
      <c r="M170" s="141" t="s">
        <v>1</v>
      </c>
      <c r="N170" s="142" t="s">
        <v>42</v>
      </c>
      <c r="P170" s="143">
        <f>O170*H170</f>
        <v>0</v>
      </c>
      <c r="Q170" s="143">
        <v>0</v>
      </c>
      <c r="R170" s="143">
        <f>Q170*H170</f>
        <v>0</v>
      </c>
      <c r="S170" s="143">
        <v>0.27</v>
      </c>
      <c r="T170" s="144">
        <f>S170*H170</f>
        <v>0.14148000000000002</v>
      </c>
      <c r="AR170" s="145" t="s">
        <v>91</v>
      </c>
      <c r="AT170" s="145" t="s">
        <v>174</v>
      </c>
      <c r="AU170" s="145" t="s">
        <v>85</v>
      </c>
      <c r="AY170" s="17" t="s">
        <v>172</v>
      </c>
      <c r="BE170" s="146">
        <f>IF(N170="základní",J170,0)</f>
        <v>0</v>
      </c>
      <c r="BF170" s="146">
        <f>IF(N170="snížená",J170,0)</f>
        <v>0</v>
      </c>
      <c r="BG170" s="146">
        <f>IF(N170="zákl. přenesená",J170,0)</f>
        <v>0</v>
      </c>
      <c r="BH170" s="146">
        <f>IF(N170="sníž. přenesená",J170,0)</f>
        <v>0</v>
      </c>
      <c r="BI170" s="146">
        <f>IF(N170="nulová",J170,0)</f>
        <v>0</v>
      </c>
      <c r="BJ170" s="17" t="s">
        <v>8</v>
      </c>
      <c r="BK170" s="146">
        <f>ROUND(I170*H170,0)</f>
        <v>0</v>
      </c>
      <c r="BL170" s="17" t="s">
        <v>91</v>
      </c>
      <c r="BM170" s="145" t="s">
        <v>1076</v>
      </c>
    </row>
    <row r="171" spans="2:65" s="12" customFormat="1">
      <c r="B171" s="147"/>
      <c r="D171" s="148" t="s">
        <v>180</v>
      </c>
      <c r="E171" s="149" t="s">
        <v>1</v>
      </c>
      <c r="F171" s="150" t="s">
        <v>1077</v>
      </c>
      <c r="H171" s="151">
        <v>0.52400000000000002</v>
      </c>
      <c r="I171" s="152"/>
      <c r="L171" s="147"/>
      <c r="M171" s="153"/>
      <c r="T171" s="154"/>
      <c r="AT171" s="149" t="s">
        <v>180</v>
      </c>
      <c r="AU171" s="149" t="s">
        <v>85</v>
      </c>
      <c r="AV171" s="12" t="s">
        <v>85</v>
      </c>
      <c r="AW171" s="12" t="s">
        <v>33</v>
      </c>
      <c r="AX171" s="12" t="s">
        <v>8</v>
      </c>
      <c r="AY171" s="149" t="s">
        <v>172</v>
      </c>
    </row>
    <row r="172" spans="2:65" s="1" customFormat="1" ht="24.2" customHeight="1">
      <c r="B172" s="133"/>
      <c r="C172" s="134" t="s">
        <v>263</v>
      </c>
      <c r="D172" s="134" t="s">
        <v>174</v>
      </c>
      <c r="E172" s="135" t="s">
        <v>1078</v>
      </c>
      <c r="F172" s="136" t="s">
        <v>1079</v>
      </c>
      <c r="G172" s="137" t="s">
        <v>202</v>
      </c>
      <c r="H172" s="138">
        <v>1.5</v>
      </c>
      <c r="I172" s="139"/>
      <c r="J172" s="140">
        <f>ROUND(I172*H172,0)</f>
        <v>0</v>
      </c>
      <c r="K172" s="136" t="s">
        <v>178</v>
      </c>
      <c r="L172" s="32"/>
      <c r="M172" s="141" t="s">
        <v>1</v>
      </c>
      <c r="N172" s="142" t="s">
        <v>42</v>
      </c>
      <c r="P172" s="143">
        <f>O172*H172</f>
        <v>0</v>
      </c>
      <c r="Q172" s="143">
        <v>0</v>
      </c>
      <c r="R172" s="143">
        <f>Q172*H172</f>
        <v>0</v>
      </c>
      <c r="S172" s="143">
        <v>4.2000000000000003E-2</v>
      </c>
      <c r="T172" s="144">
        <f>S172*H172</f>
        <v>6.3E-2</v>
      </c>
      <c r="AR172" s="145" t="s">
        <v>91</v>
      </c>
      <c r="AT172" s="145" t="s">
        <v>174</v>
      </c>
      <c r="AU172" s="145" t="s">
        <v>85</v>
      </c>
      <c r="AY172" s="17" t="s">
        <v>172</v>
      </c>
      <c r="BE172" s="146">
        <f>IF(N172="základní",J172,0)</f>
        <v>0</v>
      </c>
      <c r="BF172" s="146">
        <f>IF(N172="snížená",J172,0)</f>
        <v>0</v>
      </c>
      <c r="BG172" s="146">
        <f>IF(N172="zákl. přenesená",J172,0)</f>
        <v>0</v>
      </c>
      <c r="BH172" s="146">
        <f>IF(N172="sníž. přenesená",J172,0)</f>
        <v>0</v>
      </c>
      <c r="BI172" s="146">
        <f>IF(N172="nulová",J172,0)</f>
        <v>0</v>
      </c>
      <c r="BJ172" s="17" t="s">
        <v>8</v>
      </c>
      <c r="BK172" s="146">
        <f>ROUND(I172*H172,0)</f>
        <v>0</v>
      </c>
      <c r="BL172" s="17" t="s">
        <v>91</v>
      </c>
      <c r="BM172" s="145" t="s">
        <v>1080</v>
      </c>
    </row>
    <row r="173" spans="2:65" s="12" customFormat="1">
      <c r="B173" s="147"/>
      <c r="D173" s="148" t="s">
        <v>180</v>
      </c>
      <c r="E173" s="149" t="s">
        <v>1</v>
      </c>
      <c r="F173" s="150" t="s">
        <v>1081</v>
      </c>
      <c r="H173" s="151">
        <v>1.5</v>
      </c>
      <c r="I173" s="152"/>
      <c r="L173" s="147"/>
      <c r="M173" s="153"/>
      <c r="T173" s="154"/>
      <c r="AT173" s="149" t="s">
        <v>180</v>
      </c>
      <c r="AU173" s="149" t="s">
        <v>85</v>
      </c>
      <c r="AV173" s="12" t="s">
        <v>85</v>
      </c>
      <c r="AW173" s="12" t="s">
        <v>33</v>
      </c>
      <c r="AX173" s="12" t="s">
        <v>8</v>
      </c>
      <c r="AY173" s="149" t="s">
        <v>172</v>
      </c>
    </row>
    <row r="174" spans="2:65" s="1" customFormat="1" ht="24.2" customHeight="1">
      <c r="B174" s="133"/>
      <c r="C174" s="134" t="s">
        <v>268</v>
      </c>
      <c r="D174" s="134" t="s">
        <v>174</v>
      </c>
      <c r="E174" s="135" t="s">
        <v>1082</v>
      </c>
      <c r="F174" s="136" t="s">
        <v>1083</v>
      </c>
      <c r="G174" s="137" t="s">
        <v>202</v>
      </c>
      <c r="H174" s="138">
        <v>0.75</v>
      </c>
      <c r="I174" s="139"/>
      <c r="J174" s="140">
        <f>ROUND(I174*H174,0)</f>
        <v>0</v>
      </c>
      <c r="K174" s="136" t="s">
        <v>178</v>
      </c>
      <c r="L174" s="32"/>
      <c r="M174" s="141" t="s">
        <v>1</v>
      </c>
      <c r="N174" s="142" t="s">
        <v>42</v>
      </c>
      <c r="P174" s="143">
        <f>O174*H174</f>
        <v>0</v>
      </c>
      <c r="Q174" s="143">
        <v>1.47E-3</v>
      </c>
      <c r="R174" s="143">
        <f>Q174*H174</f>
        <v>1.1025E-3</v>
      </c>
      <c r="S174" s="143">
        <v>3.9E-2</v>
      </c>
      <c r="T174" s="144">
        <f>S174*H174</f>
        <v>2.9249999999999998E-2</v>
      </c>
      <c r="AR174" s="145" t="s">
        <v>91</v>
      </c>
      <c r="AT174" s="145" t="s">
        <v>174</v>
      </c>
      <c r="AU174" s="145" t="s">
        <v>85</v>
      </c>
      <c r="AY174" s="17" t="s">
        <v>172</v>
      </c>
      <c r="BE174" s="146">
        <f>IF(N174="základní",J174,0)</f>
        <v>0</v>
      </c>
      <c r="BF174" s="146">
        <f>IF(N174="snížená",J174,0)</f>
        <v>0</v>
      </c>
      <c r="BG174" s="146">
        <f>IF(N174="zákl. přenesená",J174,0)</f>
        <v>0</v>
      </c>
      <c r="BH174" s="146">
        <f>IF(N174="sníž. přenesená",J174,0)</f>
        <v>0</v>
      </c>
      <c r="BI174" s="146">
        <f>IF(N174="nulová",J174,0)</f>
        <v>0</v>
      </c>
      <c r="BJ174" s="17" t="s">
        <v>8</v>
      </c>
      <c r="BK174" s="146">
        <f>ROUND(I174*H174,0)</f>
        <v>0</v>
      </c>
      <c r="BL174" s="17" t="s">
        <v>91</v>
      </c>
      <c r="BM174" s="145" t="s">
        <v>1084</v>
      </c>
    </row>
    <row r="175" spans="2:65" s="12" customFormat="1">
      <c r="B175" s="147"/>
      <c r="D175" s="148" t="s">
        <v>180</v>
      </c>
      <c r="E175" s="149" t="s">
        <v>1</v>
      </c>
      <c r="F175" s="150" t="s">
        <v>1085</v>
      </c>
      <c r="H175" s="151">
        <v>0.75</v>
      </c>
      <c r="I175" s="152"/>
      <c r="L175" s="147"/>
      <c r="M175" s="153"/>
      <c r="T175" s="154"/>
      <c r="AT175" s="149" t="s">
        <v>180</v>
      </c>
      <c r="AU175" s="149" t="s">
        <v>85</v>
      </c>
      <c r="AV175" s="12" t="s">
        <v>85</v>
      </c>
      <c r="AW175" s="12" t="s">
        <v>33</v>
      </c>
      <c r="AX175" s="12" t="s">
        <v>8</v>
      </c>
      <c r="AY175" s="149" t="s">
        <v>172</v>
      </c>
    </row>
    <row r="176" spans="2:65" s="11" customFormat="1" ht="22.9" customHeight="1">
      <c r="B176" s="121"/>
      <c r="D176" s="122" t="s">
        <v>76</v>
      </c>
      <c r="E176" s="131" t="s">
        <v>301</v>
      </c>
      <c r="F176" s="131" t="s">
        <v>302</v>
      </c>
      <c r="I176" s="124"/>
      <c r="J176" s="132">
        <f>BK176</f>
        <v>0</v>
      </c>
      <c r="L176" s="121"/>
      <c r="M176" s="126"/>
      <c r="P176" s="127">
        <f>SUM(P177:P181)</f>
        <v>0</v>
      </c>
      <c r="R176" s="127">
        <f>SUM(R177:R181)</f>
        <v>0</v>
      </c>
      <c r="T176" s="128">
        <f>SUM(T177:T181)</f>
        <v>0</v>
      </c>
      <c r="AR176" s="122" t="s">
        <v>8</v>
      </c>
      <c r="AT176" s="129" t="s">
        <v>76</v>
      </c>
      <c r="AU176" s="129" t="s">
        <v>8</v>
      </c>
      <c r="AY176" s="122" t="s">
        <v>172</v>
      </c>
      <c r="BK176" s="130">
        <f>SUM(BK177:BK181)</f>
        <v>0</v>
      </c>
    </row>
    <row r="177" spans="2:65" s="1" customFormat="1" ht="24.2" customHeight="1">
      <c r="B177" s="133"/>
      <c r="C177" s="134" t="s">
        <v>273</v>
      </c>
      <c r="D177" s="134" t="s">
        <v>174</v>
      </c>
      <c r="E177" s="135" t="s">
        <v>304</v>
      </c>
      <c r="F177" s="136" t="s">
        <v>305</v>
      </c>
      <c r="G177" s="137" t="s">
        <v>306</v>
      </c>
      <c r="H177" s="138">
        <v>1.0609999999999999</v>
      </c>
      <c r="I177" s="139"/>
      <c r="J177" s="140">
        <f>ROUND(I177*H177,0)</f>
        <v>0</v>
      </c>
      <c r="K177" s="136" t="s">
        <v>178</v>
      </c>
      <c r="L177" s="32"/>
      <c r="M177" s="141" t="s">
        <v>1</v>
      </c>
      <c r="N177" s="142" t="s">
        <v>42</v>
      </c>
      <c r="P177" s="143">
        <f>O177*H177</f>
        <v>0</v>
      </c>
      <c r="Q177" s="143">
        <v>0</v>
      </c>
      <c r="R177" s="143">
        <f>Q177*H177</f>
        <v>0</v>
      </c>
      <c r="S177" s="143">
        <v>0</v>
      </c>
      <c r="T177" s="144">
        <f>S177*H177</f>
        <v>0</v>
      </c>
      <c r="AR177" s="145" t="s">
        <v>91</v>
      </c>
      <c r="AT177" s="145" t="s">
        <v>174</v>
      </c>
      <c r="AU177" s="145" t="s">
        <v>85</v>
      </c>
      <c r="AY177" s="17" t="s">
        <v>172</v>
      </c>
      <c r="BE177" s="146">
        <f>IF(N177="základní",J177,0)</f>
        <v>0</v>
      </c>
      <c r="BF177" s="146">
        <f>IF(N177="snížená",J177,0)</f>
        <v>0</v>
      </c>
      <c r="BG177" s="146">
        <f>IF(N177="zákl. přenesená",J177,0)</f>
        <v>0</v>
      </c>
      <c r="BH177" s="146">
        <f>IF(N177="sníž. přenesená",J177,0)</f>
        <v>0</v>
      </c>
      <c r="BI177" s="146">
        <f>IF(N177="nulová",J177,0)</f>
        <v>0</v>
      </c>
      <c r="BJ177" s="17" t="s">
        <v>8</v>
      </c>
      <c r="BK177" s="146">
        <f>ROUND(I177*H177,0)</f>
        <v>0</v>
      </c>
      <c r="BL177" s="17" t="s">
        <v>91</v>
      </c>
      <c r="BM177" s="145" t="s">
        <v>1086</v>
      </c>
    </row>
    <row r="178" spans="2:65" s="1" customFormat="1" ht="24.2" customHeight="1">
      <c r="B178" s="133"/>
      <c r="C178" s="134" t="s">
        <v>7</v>
      </c>
      <c r="D178" s="134" t="s">
        <v>174</v>
      </c>
      <c r="E178" s="135" t="s">
        <v>309</v>
      </c>
      <c r="F178" s="136" t="s">
        <v>310</v>
      </c>
      <c r="G178" s="137" t="s">
        <v>306</v>
      </c>
      <c r="H178" s="138">
        <v>1.0609999999999999</v>
      </c>
      <c r="I178" s="139"/>
      <c r="J178" s="140">
        <f>ROUND(I178*H178,0)</f>
        <v>0</v>
      </c>
      <c r="K178" s="136" t="s">
        <v>178</v>
      </c>
      <c r="L178" s="32"/>
      <c r="M178" s="141" t="s">
        <v>1</v>
      </c>
      <c r="N178" s="142" t="s">
        <v>42</v>
      </c>
      <c r="P178" s="143">
        <f>O178*H178</f>
        <v>0</v>
      </c>
      <c r="Q178" s="143">
        <v>0</v>
      </c>
      <c r="R178" s="143">
        <f>Q178*H178</f>
        <v>0</v>
      </c>
      <c r="S178" s="143">
        <v>0</v>
      </c>
      <c r="T178" s="144">
        <f>S178*H178</f>
        <v>0</v>
      </c>
      <c r="AR178" s="145" t="s">
        <v>91</v>
      </c>
      <c r="AT178" s="145" t="s">
        <v>174</v>
      </c>
      <c r="AU178" s="145" t="s">
        <v>85</v>
      </c>
      <c r="AY178" s="17" t="s">
        <v>172</v>
      </c>
      <c r="BE178" s="146">
        <f>IF(N178="základní",J178,0)</f>
        <v>0</v>
      </c>
      <c r="BF178" s="146">
        <f>IF(N178="snížená",J178,0)</f>
        <v>0</v>
      </c>
      <c r="BG178" s="146">
        <f>IF(N178="zákl. přenesená",J178,0)</f>
        <v>0</v>
      </c>
      <c r="BH178" s="146">
        <f>IF(N178="sníž. přenesená",J178,0)</f>
        <v>0</v>
      </c>
      <c r="BI178" s="146">
        <f>IF(N178="nulová",J178,0)</f>
        <v>0</v>
      </c>
      <c r="BJ178" s="17" t="s">
        <v>8</v>
      </c>
      <c r="BK178" s="146">
        <f>ROUND(I178*H178,0)</f>
        <v>0</v>
      </c>
      <c r="BL178" s="17" t="s">
        <v>91</v>
      </c>
      <c r="BM178" s="145" t="s">
        <v>1087</v>
      </c>
    </row>
    <row r="179" spans="2:65" s="1" customFormat="1" ht="24.2" customHeight="1">
      <c r="B179" s="133"/>
      <c r="C179" s="134" t="s">
        <v>283</v>
      </c>
      <c r="D179" s="134" t="s">
        <v>174</v>
      </c>
      <c r="E179" s="135" t="s">
        <v>313</v>
      </c>
      <c r="F179" s="136" t="s">
        <v>314</v>
      </c>
      <c r="G179" s="137" t="s">
        <v>306</v>
      </c>
      <c r="H179" s="138">
        <v>10.61</v>
      </c>
      <c r="I179" s="139"/>
      <c r="J179" s="140">
        <f>ROUND(I179*H179,0)</f>
        <v>0</v>
      </c>
      <c r="K179" s="136" t="s">
        <v>178</v>
      </c>
      <c r="L179" s="32"/>
      <c r="M179" s="141" t="s">
        <v>1</v>
      </c>
      <c r="N179" s="142" t="s">
        <v>42</v>
      </c>
      <c r="P179" s="143">
        <f>O179*H179</f>
        <v>0</v>
      </c>
      <c r="Q179" s="143">
        <v>0</v>
      </c>
      <c r="R179" s="143">
        <f>Q179*H179</f>
        <v>0</v>
      </c>
      <c r="S179" s="143">
        <v>0</v>
      </c>
      <c r="T179" s="144">
        <f>S179*H179</f>
        <v>0</v>
      </c>
      <c r="AR179" s="145" t="s">
        <v>91</v>
      </c>
      <c r="AT179" s="145" t="s">
        <v>174</v>
      </c>
      <c r="AU179" s="145" t="s">
        <v>85</v>
      </c>
      <c r="AY179" s="17" t="s">
        <v>172</v>
      </c>
      <c r="BE179" s="146">
        <f>IF(N179="základní",J179,0)</f>
        <v>0</v>
      </c>
      <c r="BF179" s="146">
        <f>IF(N179="snížená",J179,0)</f>
        <v>0</v>
      </c>
      <c r="BG179" s="146">
        <f>IF(N179="zákl. přenesená",J179,0)</f>
        <v>0</v>
      </c>
      <c r="BH179" s="146">
        <f>IF(N179="sníž. přenesená",J179,0)</f>
        <v>0</v>
      </c>
      <c r="BI179" s="146">
        <f>IF(N179="nulová",J179,0)</f>
        <v>0</v>
      </c>
      <c r="BJ179" s="17" t="s">
        <v>8</v>
      </c>
      <c r="BK179" s="146">
        <f>ROUND(I179*H179,0)</f>
        <v>0</v>
      </c>
      <c r="BL179" s="17" t="s">
        <v>91</v>
      </c>
      <c r="BM179" s="145" t="s">
        <v>1088</v>
      </c>
    </row>
    <row r="180" spans="2:65" s="12" customFormat="1">
      <c r="B180" s="147"/>
      <c r="D180" s="148" t="s">
        <v>180</v>
      </c>
      <c r="F180" s="150" t="s">
        <v>1089</v>
      </c>
      <c r="H180" s="151">
        <v>10.61</v>
      </c>
      <c r="I180" s="152"/>
      <c r="L180" s="147"/>
      <c r="M180" s="153"/>
      <c r="T180" s="154"/>
      <c r="AT180" s="149" t="s">
        <v>180</v>
      </c>
      <c r="AU180" s="149" t="s">
        <v>85</v>
      </c>
      <c r="AV180" s="12" t="s">
        <v>85</v>
      </c>
      <c r="AW180" s="12" t="s">
        <v>3</v>
      </c>
      <c r="AX180" s="12" t="s">
        <v>8</v>
      </c>
      <c r="AY180" s="149" t="s">
        <v>172</v>
      </c>
    </row>
    <row r="181" spans="2:65" s="1" customFormat="1" ht="33" customHeight="1">
      <c r="B181" s="133"/>
      <c r="C181" s="134" t="s">
        <v>288</v>
      </c>
      <c r="D181" s="134" t="s">
        <v>174</v>
      </c>
      <c r="E181" s="135" t="s">
        <v>318</v>
      </c>
      <c r="F181" s="136" t="s">
        <v>319</v>
      </c>
      <c r="G181" s="137" t="s">
        <v>306</v>
      </c>
      <c r="H181" s="138">
        <v>1.0609999999999999</v>
      </c>
      <c r="I181" s="139"/>
      <c r="J181" s="140">
        <f>ROUND(I181*H181,0)</f>
        <v>0</v>
      </c>
      <c r="K181" s="136" t="s">
        <v>178</v>
      </c>
      <c r="L181" s="32"/>
      <c r="M181" s="141" t="s">
        <v>1</v>
      </c>
      <c r="N181" s="142" t="s">
        <v>42</v>
      </c>
      <c r="P181" s="143">
        <f>O181*H181</f>
        <v>0</v>
      </c>
      <c r="Q181" s="143">
        <v>0</v>
      </c>
      <c r="R181" s="143">
        <f>Q181*H181</f>
        <v>0</v>
      </c>
      <c r="S181" s="143">
        <v>0</v>
      </c>
      <c r="T181" s="144">
        <f>S181*H181</f>
        <v>0</v>
      </c>
      <c r="AR181" s="145" t="s">
        <v>91</v>
      </c>
      <c r="AT181" s="145" t="s">
        <v>174</v>
      </c>
      <c r="AU181" s="145" t="s">
        <v>85</v>
      </c>
      <c r="AY181" s="17" t="s">
        <v>172</v>
      </c>
      <c r="BE181" s="146">
        <f>IF(N181="základní",J181,0)</f>
        <v>0</v>
      </c>
      <c r="BF181" s="146">
        <f>IF(N181="snížená",J181,0)</f>
        <v>0</v>
      </c>
      <c r="BG181" s="146">
        <f>IF(N181="zákl. přenesená",J181,0)</f>
        <v>0</v>
      </c>
      <c r="BH181" s="146">
        <f>IF(N181="sníž. přenesená",J181,0)</f>
        <v>0</v>
      </c>
      <c r="BI181" s="146">
        <f>IF(N181="nulová",J181,0)</f>
        <v>0</v>
      </c>
      <c r="BJ181" s="17" t="s">
        <v>8</v>
      </c>
      <c r="BK181" s="146">
        <f>ROUND(I181*H181,0)</f>
        <v>0</v>
      </c>
      <c r="BL181" s="17" t="s">
        <v>91</v>
      </c>
      <c r="BM181" s="145" t="s">
        <v>1090</v>
      </c>
    </row>
    <row r="182" spans="2:65" s="11" customFormat="1" ht="22.9" customHeight="1">
      <c r="B182" s="121"/>
      <c r="D182" s="122" t="s">
        <v>76</v>
      </c>
      <c r="E182" s="131" t="s">
        <v>321</v>
      </c>
      <c r="F182" s="131" t="s">
        <v>322</v>
      </c>
      <c r="I182" s="124"/>
      <c r="J182" s="132">
        <f>BK182</f>
        <v>0</v>
      </c>
      <c r="L182" s="121"/>
      <c r="M182" s="126"/>
      <c r="P182" s="127">
        <f>P183</f>
        <v>0</v>
      </c>
      <c r="R182" s="127">
        <f>R183</f>
        <v>0</v>
      </c>
      <c r="T182" s="128">
        <f>T183</f>
        <v>0</v>
      </c>
      <c r="AR182" s="122" t="s">
        <v>8</v>
      </c>
      <c r="AT182" s="129" t="s">
        <v>76</v>
      </c>
      <c r="AU182" s="129" t="s">
        <v>8</v>
      </c>
      <c r="AY182" s="122" t="s">
        <v>172</v>
      </c>
      <c r="BK182" s="130">
        <f>BK183</f>
        <v>0</v>
      </c>
    </row>
    <row r="183" spans="2:65" s="1" customFormat="1" ht="24.2" customHeight="1">
      <c r="B183" s="133"/>
      <c r="C183" s="134" t="s">
        <v>293</v>
      </c>
      <c r="D183" s="134" t="s">
        <v>174</v>
      </c>
      <c r="E183" s="135" t="s">
        <v>324</v>
      </c>
      <c r="F183" s="136" t="s">
        <v>325</v>
      </c>
      <c r="G183" s="137" t="s">
        <v>306</v>
      </c>
      <c r="H183" s="138">
        <v>0.91800000000000004</v>
      </c>
      <c r="I183" s="139"/>
      <c r="J183" s="140">
        <f>ROUND(I183*H183,0)</f>
        <v>0</v>
      </c>
      <c r="K183" s="136" t="s">
        <v>178</v>
      </c>
      <c r="L183" s="32"/>
      <c r="M183" s="141" t="s">
        <v>1</v>
      </c>
      <c r="N183" s="142" t="s">
        <v>42</v>
      </c>
      <c r="P183" s="143">
        <f>O183*H183</f>
        <v>0</v>
      </c>
      <c r="Q183" s="143">
        <v>0</v>
      </c>
      <c r="R183" s="143">
        <f>Q183*H183</f>
        <v>0</v>
      </c>
      <c r="S183" s="143">
        <v>0</v>
      </c>
      <c r="T183" s="144">
        <f>S183*H183</f>
        <v>0</v>
      </c>
      <c r="AR183" s="145" t="s">
        <v>91</v>
      </c>
      <c r="AT183" s="145" t="s">
        <v>174</v>
      </c>
      <c r="AU183" s="145" t="s">
        <v>85</v>
      </c>
      <c r="AY183" s="17" t="s">
        <v>172</v>
      </c>
      <c r="BE183" s="146">
        <f>IF(N183="základní",J183,0)</f>
        <v>0</v>
      </c>
      <c r="BF183" s="146">
        <f>IF(N183="snížená",J183,0)</f>
        <v>0</v>
      </c>
      <c r="BG183" s="146">
        <f>IF(N183="zákl. přenesená",J183,0)</f>
        <v>0</v>
      </c>
      <c r="BH183" s="146">
        <f>IF(N183="sníž. přenesená",J183,0)</f>
        <v>0</v>
      </c>
      <c r="BI183" s="146">
        <f>IF(N183="nulová",J183,0)</f>
        <v>0</v>
      </c>
      <c r="BJ183" s="17" t="s">
        <v>8</v>
      </c>
      <c r="BK183" s="146">
        <f>ROUND(I183*H183,0)</f>
        <v>0</v>
      </c>
      <c r="BL183" s="17" t="s">
        <v>91</v>
      </c>
      <c r="BM183" s="145" t="s">
        <v>1091</v>
      </c>
    </row>
    <row r="184" spans="2:65" s="11" customFormat="1" ht="25.9" customHeight="1">
      <c r="B184" s="121"/>
      <c r="D184" s="122" t="s">
        <v>76</v>
      </c>
      <c r="E184" s="123" t="s">
        <v>327</v>
      </c>
      <c r="F184" s="123" t="s">
        <v>328</v>
      </c>
      <c r="I184" s="124"/>
      <c r="J184" s="125">
        <f>BK184</f>
        <v>0</v>
      </c>
      <c r="L184" s="121"/>
      <c r="M184" s="126"/>
      <c r="P184" s="127">
        <f>P185+P191+P199+P216+P232+P242</f>
        <v>0</v>
      </c>
      <c r="R184" s="127">
        <f>R185+R191+R199+R216+R232+R242</f>
        <v>0.95146092477999999</v>
      </c>
      <c r="T184" s="128">
        <f>T185+T191+T199+T216+T232+T242</f>
        <v>9.3291399999999997E-3</v>
      </c>
      <c r="AR184" s="122" t="s">
        <v>85</v>
      </c>
      <c r="AT184" s="129" t="s">
        <v>76</v>
      </c>
      <c r="AU184" s="129" t="s">
        <v>77</v>
      </c>
      <c r="AY184" s="122" t="s">
        <v>172</v>
      </c>
      <c r="BK184" s="130">
        <f>BK185+BK191+BK199+BK216+BK232+BK242</f>
        <v>0</v>
      </c>
    </row>
    <row r="185" spans="2:65" s="11" customFormat="1" ht="22.9" customHeight="1">
      <c r="B185" s="121"/>
      <c r="D185" s="122" t="s">
        <v>76</v>
      </c>
      <c r="E185" s="131" t="s">
        <v>386</v>
      </c>
      <c r="F185" s="131" t="s">
        <v>387</v>
      </c>
      <c r="I185" s="124"/>
      <c r="J185" s="132">
        <f>BK185</f>
        <v>0</v>
      </c>
      <c r="L185" s="121"/>
      <c r="M185" s="126"/>
      <c r="P185" s="127">
        <f>SUM(P186:P190)</f>
        <v>0</v>
      </c>
      <c r="R185" s="127">
        <f>SUM(R186:R190)</f>
        <v>2.2700000000000001E-2</v>
      </c>
      <c r="T185" s="128">
        <f>SUM(T186:T190)</f>
        <v>0</v>
      </c>
      <c r="AR185" s="122" t="s">
        <v>85</v>
      </c>
      <c r="AT185" s="129" t="s">
        <v>76</v>
      </c>
      <c r="AU185" s="129" t="s">
        <v>8</v>
      </c>
      <c r="AY185" s="122" t="s">
        <v>172</v>
      </c>
      <c r="BK185" s="130">
        <f>SUM(BK186:BK190)</f>
        <v>0</v>
      </c>
    </row>
    <row r="186" spans="2:65" s="1" customFormat="1" ht="24.2" customHeight="1">
      <c r="B186" s="133"/>
      <c r="C186" s="134" t="s">
        <v>303</v>
      </c>
      <c r="D186" s="134" t="s">
        <v>174</v>
      </c>
      <c r="E186" s="135" t="s">
        <v>914</v>
      </c>
      <c r="F186" s="136" t="s">
        <v>915</v>
      </c>
      <c r="G186" s="137" t="s">
        <v>191</v>
      </c>
      <c r="H186" s="138">
        <v>1</v>
      </c>
      <c r="I186" s="139"/>
      <c r="J186" s="140">
        <f>ROUND(I186*H186,0)</f>
        <v>0</v>
      </c>
      <c r="K186" s="136" t="s">
        <v>178</v>
      </c>
      <c r="L186" s="32"/>
      <c r="M186" s="141" t="s">
        <v>1</v>
      </c>
      <c r="N186" s="142" t="s">
        <v>42</v>
      </c>
      <c r="P186" s="143">
        <f>O186*H186</f>
        <v>0</v>
      </c>
      <c r="Q186" s="143">
        <v>0</v>
      </c>
      <c r="R186" s="143">
        <f>Q186*H186</f>
        <v>0</v>
      </c>
      <c r="S186" s="143">
        <v>0</v>
      </c>
      <c r="T186" s="144">
        <f>S186*H186</f>
        <v>0</v>
      </c>
      <c r="AR186" s="145" t="s">
        <v>252</v>
      </c>
      <c r="AT186" s="145" t="s">
        <v>174</v>
      </c>
      <c r="AU186" s="145" t="s">
        <v>85</v>
      </c>
      <c r="AY186" s="17" t="s">
        <v>172</v>
      </c>
      <c r="BE186" s="146">
        <f>IF(N186="základní",J186,0)</f>
        <v>0</v>
      </c>
      <c r="BF186" s="146">
        <f>IF(N186="snížená",J186,0)</f>
        <v>0</v>
      </c>
      <c r="BG186" s="146">
        <f>IF(N186="zákl. přenesená",J186,0)</f>
        <v>0</v>
      </c>
      <c r="BH186" s="146">
        <f>IF(N186="sníž. přenesená",J186,0)</f>
        <v>0</v>
      </c>
      <c r="BI186" s="146">
        <f>IF(N186="nulová",J186,0)</f>
        <v>0</v>
      </c>
      <c r="BJ186" s="17" t="s">
        <v>8</v>
      </c>
      <c r="BK186" s="146">
        <f>ROUND(I186*H186,0)</f>
        <v>0</v>
      </c>
      <c r="BL186" s="17" t="s">
        <v>252</v>
      </c>
      <c r="BM186" s="145" t="s">
        <v>1092</v>
      </c>
    </row>
    <row r="187" spans="2:65" s="1" customFormat="1" ht="24.2" customHeight="1">
      <c r="B187" s="133"/>
      <c r="C187" s="162" t="s">
        <v>308</v>
      </c>
      <c r="D187" s="162" t="s">
        <v>231</v>
      </c>
      <c r="E187" s="163" t="s">
        <v>424</v>
      </c>
      <c r="F187" s="164" t="s">
        <v>425</v>
      </c>
      <c r="G187" s="165" t="s">
        <v>191</v>
      </c>
      <c r="H187" s="166">
        <v>1</v>
      </c>
      <c r="I187" s="167"/>
      <c r="J187" s="168">
        <f>ROUND(I187*H187,0)</f>
        <v>0</v>
      </c>
      <c r="K187" s="164" t="s">
        <v>178</v>
      </c>
      <c r="L187" s="169"/>
      <c r="M187" s="170" t="s">
        <v>1</v>
      </c>
      <c r="N187" s="171" t="s">
        <v>42</v>
      </c>
      <c r="P187" s="143">
        <f>O187*H187</f>
        <v>0</v>
      </c>
      <c r="Q187" s="143">
        <v>2.0500000000000001E-2</v>
      </c>
      <c r="R187" s="143">
        <f>Q187*H187</f>
        <v>2.0500000000000001E-2</v>
      </c>
      <c r="S187" s="143">
        <v>0</v>
      </c>
      <c r="T187" s="144">
        <f>S187*H187</f>
        <v>0</v>
      </c>
      <c r="AR187" s="145" t="s">
        <v>343</v>
      </c>
      <c r="AT187" s="145" t="s">
        <v>231</v>
      </c>
      <c r="AU187" s="145" t="s">
        <v>85</v>
      </c>
      <c r="AY187" s="17" t="s">
        <v>172</v>
      </c>
      <c r="BE187" s="146">
        <f>IF(N187="základní",J187,0)</f>
        <v>0</v>
      </c>
      <c r="BF187" s="146">
        <f>IF(N187="snížená",J187,0)</f>
        <v>0</v>
      </c>
      <c r="BG187" s="146">
        <f>IF(N187="zákl. přenesená",J187,0)</f>
        <v>0</v>
      </c>
      <c r="BH187" s="146">
        <f>IF(N187="sníž. přenesená",J187,0)</f>
        <v>0</v>
      </c>
      <c r="BI187" s="146">
        <f>IF(N187="nulová",J187,0)</f>
        <v>0</v>
      </c>
      <c r="BJ187" s="17" t="s">
        <v>8</v>
      </c>
      <c r="BK187" s="146">
        <f>ROUND(I187*H187,0)</f>
        <v>0</v>
      </c>
      <c r="BL187" s="17" t="s">
        <v>252</v>
      </c>
      <c r="BM187" s="145" t="s">
        <v>1093</v>
      </c>
    </row>
    <row r="188" spans="2:65" s="1" customFormat="1" ht="21.75" customHeight="1">
      <c r="B188" s="133"/>
      <c r="C188" s="134" t="s">
        <v>312</v>
      </c>
      <c r="D188" s="134" t="s">
        <v>174</v>
      </c>
      <c r="E188" s="135" t="s">
        <v>428</v>
      </c>
      <c r="F188" s="136" t="s">
        <v>429</v>
      </c>
      <c r="G188" s="137" t="s">
        <v>191</v>
      </c>
      <c r="H188" s="138">
        <v>1</v>
      </c>
      <c r="I188" s="139"/>
      <c r="J188" s="140">
        <f>ROUND(I188*H188,0)</f>
        <v>0</v>
      </c>
      <c r="K188" s="136" t="s">
        <v>178</v>
      </c>
      <c r="L188" s="32"/>
      <c r="M188" s="141" t="s">
        <v>1</v>
      </c>
      <c r="N188" s="142" t="s">
        <v>42</v>
      </c>
      <c r="P188" s="143">
        <f>O188*H188</f>
        <v>0</v>
      </c>
      <c r="Q188" s="143">
        <v>0</v>
      </c>
      <c r="R188" s="143">
        <f>Q188*H188</f>
        <v>0</v>
      </c>
      <c r="S188" s="143">
        <v>0</v>
      </c>
      <c r="T188" s="144">
        <f>S188*H188</f>
        <v>0</v>
      </c>
      <c r="AR188" s="145" t="s">
        <v>252</v>
      </c>
      <c r="AT188" s="145" t="s">
        <v>174</v>
      </c>
      <c r="AU188" s="145" t="s">
        <v>85</v>
      </c>
      <c r="AY188" s="17" t="s">
        <v>172</v>
      </c>
      <c r="BE188" s="146">
        <f>IF(N188="základní",J188,0)</f>
        <v>0</v>
      </c>
      <c r="BF188" s="146">
        <f>IF(N188="snížená",J188,0)</f>
        <v>0</v>
      </c>
      <c r="BG188" s="146">
        <f>IF(N188="zákl. přenesená",J188,0)</f>
        <v>0</v>
      </c>
      <c r="BH188" s="146">
        <f>IF(N188="sníž. přenesená",J188,0)</f>
        <v>0</v>
      </c>
      <c r="BI188" s="146">
        <f>IF(N188="nulová",J188,0)</f>
        <v>0</v>
      </c>
      <c r="BJ188" s="17" t="s">
        <v>8</v>
      </c>
      <c r="BK188" s="146">
        <f>ROUND(I188*H188,0)</f>
        <v>0</v>
      </c>
      <c r="BL188" s="17" t="s">
        <v>252</v>
      </c>
      <c r="BM188" s="145" t="s">
        <v>1094</v>
      </c>
    </row>
    <row r="189" spans="2:65" s="1" customFormat="1" ht="16.5" customHeight="1">
      <c r="B189" s="133"/>
      <c r="C189" s="162" t="s">
        <v>317</v>
      </c>
      <c r="D189" s="162" t="s">
        <v>231</v>
      </c>
      <c r="E189" s="163" t="s">
        <v>432</v>
      </c>
      <c r="F189" s="164" t="s">
        <v>433</v>
      </c>
      <c r="G189" s="165" t="s">
        <v>191</v>
      </c>
      <c r="H189" s="166">
        <v>1</v>
      </c>
      <c r="I189" s="167"/>
      <c r="J189" s="168">
        <f>ROUND(I189*H189,0)</f>
        <v>0</v>
      </c>
      <c r="K189" s="164" t="s">
        <v>178</v>
      </c>
      <c r="L189" s="169"/>
      <c r="M189" s="170" t="s">
        <v>1</v>
      </c>
      <c r="N189" s="171" t="s">
        <v>42</v>
      </c>
      <c r="P189" s="143">
        <f>O189*H189</f>
        <v>0</v>
      </c>
      <c r="Q189" s="143">
        <v>2.2000000000000001E-3</v>
      </c>
      <c r="R189" s="143">
        <f>Q189*H189</f>
        <v>2.2000000000000001E-3</v>
      </c>
      <c r="S189" s="143">
        <v>0</v>
      </c>
      <c r="T189" s="144">
        <f>S189*H189</f>
        <v>0</v>
      </c>
      <c r="AR189" s="145" t="s">
        <v>343</v>
      </c>
      <c r="AT189" s="145" t="s">
        <v>231</v>
      </c>
      <c r="AU189" s="145" t="s">
        <v>85</v>
      </c>
      <c r="AY189" s="17" t="s">
        <v>172</v>
      </c>
      <c r="BE189" s="146">
        <f>IF(N189="základní",J189,0)</f>
        <v>0</v>
      </c>
      <c r="BF189" s="146">
        <f>IF(N189="snížená",J189,0)</f>
        <v>0</v>
      </c>
      <c r="BG189" s="146">
        <f>IF(N189="zákl. přenesená",J189,0)</f>
        <v>0</v>
      </c>
      <c r="BH189" s="146">
        <f>IF(N189="sníž. přenesená",J189,0)</f>
        <v>0</v>
      </c>
      <c r="BI189" s="146">
        <f>IF(N189="nulová",J189,0)</f>
        <v>0</v>
      </c>
      <c r="BJ189" s="17" t="s">
        <v>8</v>
      </c>
      <c r="BK189" s="146">
        <f>ROUND(I189*H189,0)</f>
        <v>0</v>
      </c>
      <c r="BL189" s="17" t="s">
        <v>252</v>
      </c>
      <c r="BM189" s="145" t="s">
        <v>1095</v>
      </c>
    </row>
    <row r="190" spans="2:65" s="1" customFormat="1" ht="24.2" customHeight="1">
      <c r="B190" s="133"/>
      <c r="C190" s="134" t="s">
        <v>323</v>
      </c>
      <c r="D190" s="134" t="s">
        <v>174</v>
      </c>
      <c r="E190" s="135" t="s">
        <v>466</v>
      </c>
      <c r="F190" s="136" t="s">
        <v>467</v>
      </c>
      <c r="G190" s="137" t="s">
        <v>306</v>
      </c>
      <c r="H190" s="138">
        <v>2.3E-2</v>
      </c>
      <c r="I190" s="139"/>
      <c r="J190" s="140">
        <f>ROUND(I190*H190,0)</f>
        <v>0</v>
      </c>
      <c r="K190" s="136" t="s">
        <v>178</v>
      </c>
      <c r="L190" s="32"/>
      <c r="M190" s="141" t="s">
        <v>1</v>
      </c>
      <c r="N190" s="142" t="s">
        <v>42</v>
      </c>
      <c r="P190" s="143">
        <f>O190*H190</f>
        <v>0</v>
      </c>
      <c r="Q190" s="143">
        <v>0</v>
      </c>
      <c r="R190" s="143">
        <f>Q190*H190</f>
        <v>0</v>
      </c>
      <c r="S190" s="143">
        <v>0</v>
      </c>
      <c r="T190" s="144">
        <f>S190*H190</f>
        <v>0</v>
      </c>
      <c r="AR190" s="145" t="s">
        <v>252</v>
      </c>
      <c r="AT190" s="145" t="s">
        <v>174</v>
      </c>
      <c r="AU190" s="145" t="s">
        <v>85</v>
      </c>
      <c r="AY190" s="17" t="s">
        <v>172</v>
      </c>
      <c r="BE190" s="146">
        <f>IF(N190="základní",J190,0)</f>
        <v>0</v>
      </c>
      <c r="BF190" s="146">
        <f>IF(N190="snížená",J190,0)</f>
        <v>0</v>
      </c>
      <c r="BG190" s="146">
        <f>IF(N190="zákl. přenesená",J190,0)</f>
        <v>0</v>
      </c>
      <c r="BH190" s="146">
        <f>IF(N190="sníž. přenesená",J190,0)</f>
        <v>0</v>
      </c>
      <c r="BI190" s="146">
        <f>IF(N190="nulová",J190,0)</f>
        <v>0</v>
      </c>
      <c r="BJ190" s="17" t="s">
        <v>8</v>
      </c>
      <c r="BK190" s="146">
        <f>ROUND(I190*H190,0)</f>
        <v>0</v>
      </c>
      <c r="BL190" s="17" t="s">
        <v>252</v>
      </c>
      <c r="BM190" s="145" t="s">
        <v>1096</v>
      </c>
    </row>
    <row r="191" spans="2:65" s="11" customFormat="1" ht="22.9" customHeight="1">
      <c r="B191" s="121"/>
      <c r="D191" s="122" t="s">
        <v>76</v>
      </c>
      <c r="E191" s="131" t="s">
        <v>1097</v>
      </c>
      <c r="F191" s="131" t="s">
        <v>1098</v>
      </c>
      <c r="I191" s="124"/>
      <c r="J191" s="132">
        <f>BK191</f>
        <v>0</v>
      </c>
      <c r="L191" s="121"/>
      <c r="M191" s="126"/>
      <c r="P191" s="127">
        <f>SUM(P192:P198)</f>
        <v>0</v>
      </c>
      <c r="R191" s="127">
        <f>SUM(R192:R198)</f>
        <v>2.9011274279999999E-2</v>
      </c>
      <c r="T191" s="128">
        <f>SUM(T192:T198)</f>
        <v>0</v>
      </c>
      <c r="AR191" s="122" t="s">
        <v>85</v>
      </c>
      <c r="AT191" s="129" t="s">
        <v>76</v>
      </c>
      <c r="AU191" s="129" t="s">
        <v>8</v>
      </c>
      <c r="AY191" s="122" t="s">
        <v>172</v>
      </c>
      <c r="BK191" s="130">
        <f>SUM(BK192:BK198)</f>
        <v>0</v>
      </c>
    </row>
    <row r="192" spans="2:65" s="1" customFormat="1" ht="24.2" customHeight="1">
      <c r="B192" s="133"/>
      <c r="C192" s="134" t="s">
        <v>331</v>
      </c>
      <c r="D192" s="134" t="s">
        <v>174</v>
      </c>
      <c r="E192" s="135" t="s">
        <v>1099</v>
      </c>
      <c r="F192" s="136" t="s">
        <v>1100</v>
      </c>
      <c r="G192" s="137" t="s">
        <v>177</v>
      </c>
      <c r="H192" s="138">
        <v>3.16</v>
      </c>
      <c r="I192" s="139"/>
      <c r="J192" s="140">
        <f>ROUND(I192*H192,0)</f>
        <v>0</v>
      </c>
      <c r="K192" s="136" t="s">
        <v>178</v>
      </c>
      <c r="L192" s="32"/>
      <c r="M192" s="141" t="s">
        <v>1</v>
      </c>
      <c r="N192" s="142" t="s">
        <v>42</v>
      </c>
      <c r="P192" s="143">
        <f>O192*H192</f>
        <v>0</v>
      </c>
      <c r="Q192" s="143">
        <v>6.0782999999999997E-5</v>
      </c>
      <c r="R192" s="143">
        <f>Q192*H192</f>
        <v>1.9207428E-4</v>
      </c>
      <c r="S192" s="143">
        <v>0</v>
      </c>
      <c r="T192" s="144">
        <f>S192*H192</f>
        <v>0</v>
      </c>
      <c r="AR192" s="145" t="s">
        <v>252</v>
      </c>
      <c r="AT192" s="145" t="s">
        <v>174</v>
      </c>
      <c r="AU192" s="145" t="s">
        <v>85</v>
      </c>
      <c r="AY192" s="17" t="s">
        <v>172</v>
      </c>
      <c r="BE192" s="146">
        <f>IF(N192="základní",J192,0)</f>
        <v>0</v>
      </c>
      <c r="BF192" s="146">
        <f>IF(N192="snížená",J192,0)</f>
        <v>0</v>
      </c>
      <c r="BG192" s="146">
        <f>IF(N192="zákl. přenesená",J192,0)</f>
        <v>0</v>
      </c>
      <c r="BH192" s="146">
        <f>IF(N192="sníž. přenesená",J192,0)</f>
        <v>0</v>
      </c>
      <c r="BI192" s="146">
        <f>IF(N192="nulová",J192,0)</f>
        <v>0</v>
      </c>
      <c r="BJ192" s="17" t="s">
        <v>8</v>
      </c>
      <c r="BK192" s="146">
        <f>ROUND(I192*H192,0)</f>
        <v>0</v>
      </c>
      <c r="BL192" s="17" t="s">
        <v>252</v>
      </c>
      <c r="BM192" s="145" t="s">
        <v>1101</v>
      </c>
    </row>
    <row r="193" spans="2:65" s="12" customFormat="1">
      <c r="B193" s="147"/>
      <c r="D193" s="148" t="s">
        <v>180</v>
      </c>
      <c r="E193" s="149" t="s">
        <v>1</v>
      </c>
      <c r="F193" s="150" t="s">
        <v>1042</v>
      </c>
      <c r="H193" s="151">
        <v>3.16</v>
      </c>
      <c r="I193" s="152"/>
      <c r="L193" s="147"/>
      <c r="M193" s="153"/>
      <c r="T193" s="154"/>
      <c r="AT193" s="149" t="s">
        <v>180</v>
      </c>
      <c r="AU193" s="149" t="s">
        <v>85</v>
      </c>
      <c r="AV193" s="12" t="s">
        <v>85</v>
      </c>
      <c r="AW193" s="12" t="s">
        <v>33</v>
      </c>
      <c r="AX193" s="12" t="s">
        <v>77</v>
      </c>
      <c r="AY193" s="149" t="s">
        <v>172</v>
      </c>
    </row>
    <row r="194" spans="2:65" s="13" customFormat="1">
      <c r="B194" s="155"/>
      <c r="D194" s="148" t="s">
        <v>180</v>
      </c>
      <c r="E194" s="156" t="s">
        <v>1</v>
      </c>
      <c r="F194" s="157" t="s">
        <v>188</v>
      </c>
      <c r="H194" s="158">
        <v>3.16</v>
      </c>
      <c r="I194" s="159"/>
      <c r="L194" s="155"/>
      <c r="M194" s="160"/>
      <c r="T194" s="161"/>
      <c r="AT194" s="156" t="s">
        <v>180</v>
      </c>
      <c r="AU194" s="156" t="s">
        <v>85</v>
      </c>
      <c r="AV194" s="13" t="s">
        <v>88</v>
      </c>
      <c r="AW194" s="13" t="s">
        <v>33</v>
      </c>
      <c r="AX194" s="13" t="s">
        <v>8</v>
      </c>
      <c r="AY194" s="156" t="s">
        <v>172</v>
      </c>
    </row>
    <row r="195" spans="2:65" s="1" customFormat="1" ht="16.5" customHeight="1">
      <c r="B195" s="133"/>
      <c r="C195" s="162" t="s">
        <v>339</v>
      </c>
      <c r="D195" s="162" t="s">
        <v>231</v>
      </c>
      <c r="E195" s="163" t="s">
        <v>1102</v>
      </c>
      <c r="F195" s="164" t="s">
        <v>1103</v>
      </c>
      <c r="G195" s="165" t="s">
        <v>177</v>
      </c>
      <c r="H195" s="166">
        <v>3.7919999999999998</v>
      </c>
      <c r="I195" s="167"/>
      <c r="J195" s="168">
        <f>ROUND(I195*H195,0)</f>
        <v>0</v>
      </c>
      <c r="K195" s="164" t="s">
        <v>1</v>
      </c>
      <c r="L195" s="169"/>
      <c r="M195" s="170" t="s">
        <v>1</v>
      </c>
      <c r="N195" s="171" t="s">
        <v>42</v>
      </c>
      <c r="P195" s="143">
        <f>O195*H195</f>
        <v>0</v>
      </c>
      <c r="Q195" s="143">
        <v>7.6E-3</v>
      </c>
      <c r="R195" s="143">
        <f>Q195*H195</f>
        <v>2.88192E-2</v>
      </c>
      <c r="S195" s="143">
        <v>0</v>
      </c>
      <c r="T195" s="144">
        <f>S195*H195</f>
        <v>0</v>
      </c>
      <c r="AR195" s="145" t="s">
        <v>343</v>
      </c>
      <c r="AT195" s="145" t="s">
        <v>231</v>
      </c>
      <c r="AU195" s="145" t="s">
        <v>85</v>
      </c>
      <c r="AY195" s="17" t="s">
        <v>172</v>
      </c>
      <c r="BE195" s="146">
        <f>IF(N195="základní",J195,0)</f>
        <v>0</v>
      </c>
      <c r="BF195" s="146">
        <f>IF(N195="snížená",J195,0)</f>
        <v>0</v>
      </c>
      <c r="BG195" s="146">
        <f>IF(N195="zákl. přenesená",J195,0)</f>
        <v>0</v>
      </c>
      <c r="BH195" s="146">
        <f>IF(N195="sníž. přenesená",J195,0)</f>
        <v>0</v>
      </c>
      <c r="BI195" s="146">
        <f>IF(N195="nulová",J195,0)</f>
        <v>0</v>
      </c>
      <c r="BJ195" s="17" t="s">
        <v>8</v>
      </c>
      <c r="BK195" s="146">
        <f>ROUND(I195*H195,0)</f>
        <v>0</v>
      </c>
      <c r="BL195" s="17" t="s">
        <v>252</v>
      </c>
      <c r="BM195" s="145" t="s">
        <v>1104</v>
      </c>
    </row>
    <row r="196" spans="2:65" s="12" customFormat="1">
      <c r="B196" s="147"/>
      <c r="D196" s="148" t="s">
        <v>180</v>
      </c>
      <c r="E196" s="149" t="s">
        <v>1</v>
      </c>
      <c r="F196" s="150" t="s">
        <v>1105</v>
      </c>
      <c r="H196" s="151">
        <v>3.7919999999999998</v>
      </c>
      <c r="I196" s="152"/>
      <c r="L196" s="147"/>
      <c r="M196" s="153"/>
      <c r="T196" s="154"/>
      <c r="AT196" s="149" t="s">
        <v>180</v>
      </c>
      <c r="AU196" s="149" t="s">
        <v>85</v>
      </c>
      <c r="AV196" s="12" t="s">
        <v>85</v>
      </c>
      <c r="AW196" s="12" t="s">
        <v>33</v>
      </c>
      <c r="AX196" s="12" t="s">
        <v>77</v>
      </c>
      <c r="AY196" s="149" t="s">
        <v>172</v>
      </c>
    </row>
    <row r="197" spans="2:65" s="13" customFormat="1">
      <c r="B197" s="155"/>
      <c r="D197" s="148" t="s">
        <v>180</v>
      </c>
      <c r="E197" s="156" t="s">
        <v>1</v>
      </c>
      <c r="F197" s="157" t="s">
        <v>188</v>
      </c>
      <c r="H197" s="158">
        <v>3.7919999999999998</v>
      </c>
      <c r="I197" s="159"/>
      <c r="L197" s="155"/>
      <c r="M197" s="160"/>
      <c r="T197" s="161"/>
      <c r="AT197" s="156" t="s">
        <v>180</v>
      </c>
      <c r="AU197" s="156" t="s">
        <v>85</v>
      </c>
      <c r="AV197" s="13" t="s">
        <v>88</v>
      </c>
      <c r="AW197" s="13" t="s">
        <v>33</v>
      </c>
      <c r="AX197" s="13" t="s">
        <v>8</v>
      </c>
      <c r="AY197" s="156" t="s">
        <v>172</v>
      </c>
    </row>
    <row r="198" spans="2:65" s="1" customFormat="1" ht="24.2" customHeight="1">
      <c r="B198" s="133"/>
      <c r="C198" s="134" t="s">
        <v>343</v>
      </c>
      <c r="D198" s="134" t="s">
        <v>174</v>
      </c>
      <c r="E198" s="135" t="s">
        <v>1106</v>
      </c>
      <c r="F198" s="136" t="s">
        <v>1107</v>
      </c>
      <c r="G198" s="137" t="s">
        <v>306</v>
      </c>
      <c r="H198" s="138">
        <v>2.9000000000000001E-2</v>
      </c>
      <c r="I198" s="139"/>
      <c r="J198" s="140">
        <f>ROUND(I198*H198,0)</f>
        <v>0</v>
      </c>
      <c r="K198" s="136" t="s">
        <v>178</v>
      </c>
      <c r="L198" s="32"/>
      <c r="M198" s="141" t="s">
        <v>1</v>
      </c>
      <c r="N198" s="142" t="s">
        <v>42</v>
      </c>
      <c r="P198" s="143">
        <f>O198*H198</f>
        <v>0</v>
      </c>
      <c r="Q198" s="143">
        <v>0</v>
      </c>
      <c r="R198" s="143">
        <f>Q198*H198</f>
        <v>0</v>
      </c>
      <c r="S198" s="143">
        <v>0</v>
      </c>
      <c r="T198" s="144">
        <f>S198*H198</f>
        <v>0</v>
      </c>
      <c r="AR198" s="145" t="s">
        <v>252</v>
      </c>
      <c r="AT198" s="145" t="s">
        <v>174</v>
      </c>
      <c r="AU198" s="145" t="s">
        <v>85</v>
      </c>
      <c r="AY198" s="17" t="s">
        <v>172</v>
      </c>
      <c r="BE198" s="146">
        <f>IF(N198="základní",J198,0)</f>
        <v>0</v>
      </c>
      <c r="BF198" s="146">
        <f>IF(N198="snížená",J198,0)</f>
        <v>0</v>
      </c>
      <c r="BG198" s="146">
        <f>IF(N198="zákl. přenesená",J198,0)</f>
        <v>0</v>
      </c>
      <c r="BH198" s="146">
        <f>IF(N198="sníž. přenesená",J198,0)</f>
        <v>0</v>
      </c>
      <c r="BI198" s="146">
        <f>IF(N198="nulová",J198,0)</f>
        <v>0</v>
      </c>
      <c r="BJ198" s="17" t="s">
        <v>8</v>
      </c>
      <c r="BK198" s="146">
        <f>ROUND(I198*H198,0)</f>
        <v>0</v>
      </c>
      <c r="BL198" s="17" t="s">
        <v>252</v>
      </c>
      <c r="BM198" s="145" t="s">
        <v>1108</v>
      </c>
    </row>
    <row r="199" spans="2:65" s="11" customFormat="1" ht="22.9" customHeight="1">
      <c r="B199" s="121"/>
      <c r="D199" s="122" t="s">
        <v>76</v>
      </c>
      <c r="E199" s="131" t="s">
        <v>469</v>
      </c>
      <c r="F199" s="131" t="s">
        <v>470</v>
      </c>
      <c r="I199" s="124"/>
      <c r="J199" s="132">
        <f>BK199</f>
        <v>0</v>
      </c>
      <c r="L199" s="121"/>
      <c r="M199" s="126"/>
      <c r="P199" s="127">
        <f>SUM(P200:P215)</f>
        <v>0</v>
      </c>
      <c r="R199" s="127">
        <f>SUM(R200:R215)</f>
        <v>0.12575868000000001</v>
      </c>
      <c r="T199" s="128">
        <f>SUM(T200:T215)</f>
        <v>0</v>
      </c>
      <c r="AR199" s="122" t="s">
        <v>85</v>
      </c>
      <c r="AT199" s="129" t="s">
        <v>76</v>
      </c>
      <c r="AU199" s="129" t="s">
        <v>8</v>
      </c>
      <c r="AY199" s="122" t="s">
        <v>172</v>
      </c>
      <c r="BK199" s="130">
        <f>SUM(BK200:BK215)</f>
        <v>0</v>
      </c>
    </row>
    <row r="200" spans="2:65" s="1" customFormat="1" ht="16.5" customHeight="1">
      <c r="B200" s="133"/>
      <c r="C200" s="134" t="s">
        <v>347</v>
      </c>
      <c r="D200" s="134" t="s">
        <v>174</v>
      </c>
      <c r="E200" s="135" t="s">
        <v>472</v>
      </c>
      <c r="F200" s="136" t="s">
        <v>473</v>
      </c>
      <c r="G200" s="137" t="s">
        <v>177</v>
      </c>
      <c r="H200" s="138">
        <v>3.16</v>
      </c>
      <c r="I200" s="139"/>
      <c r="J200" s="140">
        <f>ROUND(I200*H200,0)</f>
        <v>0</v>
      </c>
      <c r="K200" s="136" t="s">
        <v>178</v>
      </c>
      <c r="L200" s="32"/>
      <c r="M200" s="141" t="s">
        <v>1</v>
      </c>
      <c r="N200" s="142" t="s">
        <v>42</v>
      </c>
      <c r="P200" s="143">
        <f>O200*H200</f>
        <v>0</v>
      </c>
      <c r="Q200" s="143">
        <v>0</v>
      </c>
      <c r="R200" s="143">
        <f>Q200*H200</f>
        <v>0</v>
      </c>
      <c r="S200" s="143">
        <v>0</v>
      </c>
      <c r="T200" s="144">
        <f>S200*H200</f>
        <v>0</v>
      </c>
      <c r="AR200" s="145" t="s">
        <v>252</v>
      </c>
      <c r="AT200" s="145" t="s">
        <v>174</v>
      </c>
      <c r="AU200" s="145" t="s">
        <v>85</v>
      </c>
      <c r="AY200" s="17" t="s">
        <v>172</v>
      </c>
      <c r="BE200" s="146">
        <f>IF(N200="základní",J200,0)</f>
        <v>0</v>
      </c>
      <c r="BF200" s="146">
        <f>IF(N200="snížená",J200,0)</f>
        <v>0</v>
      </c>
      <c r="BG200" s="146">
        <f>IF(N200="zákl. přenesená",J200,0)</f>
        <v>0</v>
      </c>
      <c r="BH200" s="146">
        <f>IF(N200="sníž. přenesená",J200,0)</f>
        <v>0</v>
      </c>
      <c r="BI200" s="146">
        <f>IF(N200="nulová",J200,0)</f>
        <v>0</v>
      </c>
      <c r="BJ200" s="17" t="s">
        <v>8</v>
      </c>
      <c r="BK200" s="146">
        <f>ROUND(I200*H200,0)</f>
        <v>0</v>
      </c>
      <c r="BL200" s="17" t="s">
        <v>252</v>
      </c>
      <c r="BM200" s="145" t="s">
        <v>1109</v>
      </c>
    </row>
    <row r="201" spans="2:65" s="12" customFormat="1">
      <c r="B201" s="147"/>
      <c r="D201" s="148" t="s">
        <v>180</v>
      </c>
      <c r="E201" s="149" t="s">
        <v>1</v>
      </c>
      <c r="F201" s="150" t="s">
        <v>122</v>
      </c>
      <c r="H201" s="151">
        <v>3.16</v>
      </c>
      <c r="I201" s="152"/>
      <c r="L201" s="147"/>
      <c r="M201" s="153"/>
      <c r="T201" s="154"/>
      <c r="AT201" s="149" t="s">
        <v>180</v>
      </c>
      <c r="AU201" s="149" t="s">
        <v>85</v>
      </c>
      <c r="AV201" s="12" t="s">
        <v>85</v>
      </c>
      <c r="AW201" s="12" t="s">
        <v>33</v>
      </c>
      <c r="AX201" s="12" t="s">
        <v>8</v>
      </c>
      <c r="AY201" s="149" t="s">
        <v>172</v>
      </c>
    </row>
    <row r="202" spans="2:65" s="1" customFormat="1" ht="16.5" customHeight="1">
      <c r="B202" s="133"/>
      <c r="C202" s="134" t="s">
        <v>352</v>
      </c>
      <c r="D202" s="134" t="s">
        <v>174</v>
      </c>
      <c r="E202" s="135" t="s">
        <v>476</v>
      </c>
      <c r="F202" s="136" t="s">
        <v>477</v>
      </c>
      <c r="G202" s="137" t="s">
        <v>177</v>
      </c>
      <c r="H202" s="138">
        <v>3.16</v>
      </c>
      <c r="I202" s="139"/>
      <c r="J202" s="140">
        <f>ROUND(I202*H202,0)</f>
        <v>0</v>
      </c>
      <c r="K202" s="136" t="s">
        <v>178</v>
      </c>
      <c r="L202" s="32"/>
      <c r="M202" s="141" t="s">
        <v>1</v>
      </c>
      <c r="N202" s="142" t="s">
        <v>42</v>
      </c>
      <c r="P202" s="143">
        <f>O202*H202</f>
        <v>0</v>
      </c>
      <c r="Q202" s="143">
        <v>2.9999999999999997E-4</v>
      </c>
      <c r="R202" s="143">
        <f>Q202*H202</f>
        <v>9.4799999999999995E-4</v>
      </c>
      <c r="S202" s="143">
        <v>0</v>
      </c>
      <c r="T202" s="144">
        <f>S202*H202</f>
        <v>0</v>
      </c>
      <c r="AR202" s="145" t="s">
        <v>252</v>
      </c>
      <c r="AT202" s="145" t="s">
        <v>174</v>
      </c>
      <c r="AU202" s="145" t="s">
        <v>85</v>
      </c>
      <c r="AY202" s="17" t="s">
        <v>172</v>
      </c>
      <c r="BE202" s="146">
        <f>IF(N202="základní",J202,0)</f>
        <v>0</v>
      </c>
      <c r="BF202" s="146">
        <f>IF(N202="snížená",J202,0)</f>
        <v>0</v>
      </c>
      <c r="BG202" s="146">
        <f>IF(N202="zákl. přenesená",J202,0)</f>
        <v>0</v>
      </c>
      <c r="BH202" s="146">
        <f>IF(N202="sníž. přenesená",J202,0)</f>
        <v>0</v>
      </c>
      <c r="BI202" s="146">
        <f>IF(N202="nulová",J202,0)</f>
        <v>0</v>
      </c>
      <c r="BJ202" s="17" t="s">
        <v>8</v>
      </c>
      <c r="BK202" s="146">
        <f>ROUND(I202*H202,0)</f>
        <v>0</v>
      </c>
      <c r="BL202" s="17" t="s">
        <v>252</v>
      </c>
      <c r="BM202" s="145" t="s">
        <v>1110</v>
      </c>
    </row>
    <row r="203" spans="2:65" s="12" customFormat="1">
      <c r="B203" s="147"/>
      <c r="D203" s="148" t="s">
        <v>180</v>
      </c>
      <c r="E203" s="149" t="s">
        <v>1</v>
      </c>
      <c r="F203" s="150" t="s">
        <v>122</v>
      </c>
      <c r="H203" s="151">
        <v>3.16</v>
      </c>
      <c r="I203" s="152"/>
      <c r="L203" s="147"/>
      <c r="M203" s="153"/>
      <c r="T203" s="154"/>
      <c r="AT203" s="149" t="s">
        <v>180</v>
      </c>
      <c r="AU203" s="149" t="s">
        <v>85</v>
      </c>
      <c r="AV203" s="12" t="s">
        <v>85</v>
      </c>
      <c r="AW203" s="12" t="s">
        <v>33</v>
      </c>
      <c r="AX203" s="12" t="s">
        <v>8</v>
      </c>
      <c r="AY203" s="149" t="s">
        <v>172</v>
      </c>
    </row>
    <row r="204" spans="2:65" s="1" customFormat="1" ht="21.75" customHeight="1">
      <c r="B204" s="133"/>
      <c r="C204" s="134" t="s">
        <v>356</v>
      </c>
      <c r="D204" s="134" t="s">
        <v>174</v>
      </c>
      <c r="E204" s="135" t="s">
        <v>480</v>
      </c>
      <c r="F204" s="136" t="s">
        <v>481</v>
      </c>
      <c r="G204" s="137" t="s">
        <v>177</v>
      </c>
      <c r="H204" s="138">
        <v>3.16</v>
      </c>
      <c r="I204" s="139"/>
      <c r="J204" s="140">
        <f>ROUND(I204*H204,0)</f>
        <v>0</v>
      </c>
      <c r="K204" s="136" t="s">
        <v>178</v>
      </c>
      <c r="L204" s="32"/>
      <c r="M204" s="141" t="s">
        <v>1</v>
      </c>
      <c r="N204" s="142" t="s">
        <v>42</v>
      </c>
      <c r="P204" s="143">
        <f>O204*H204</f>
        <v>0</v>
      </c>
      <c r="Q204" s="143">
        <v>4.4999999999999997E-3</v>
      </c>
      <c r="R204" s="143">
        <f>Q204*H204</f>
        <v>1.422E-2</v>
      </c>
      <c r="S204" s="143">
        <v>0</v>
      </c>
      <c r="T204" s="144">
        <f>S204*H204</f>
        <v>0</v>
      </c>
      <c r="AR204" s="145" t="s">
        <v>252</v>
      </c>
      <c r="AT204" s="145" t="s">
        <v>174</v>
      </c>
      <c r="AU204" s="145" t="s">
        <v>85</v>
      </c>
      <c r="AY204" s="17" t="s">
        <v>172</v>
      </c>
      <c r="BE204" s="146">
        <f>IF(N204="základní",J204,0)</f>
        <v>0</v>
      </c>
      <c r="BF204" s="146">
        <f>IF(N204="snížená",J204,0)</f>
        <v>0</v>
      </c>
      <c r="BG204" s="146">
        <f>IF(N204="zákl. přenesená",J204,0)</f>
        <v>0</v>
      </c>
      <c r="BH204" s="146">
        <f>IF(N204="sníž. přenesená",J204,0)</f>
        <v>0</v>
      </c>
      <c r="BI204" s="146">
        <f>IF(N204="nulová",J204,0)</f>
        <v>0</v>
      </c>
      <c r="BJ204" s="17" t="s">
        <v>8</v>
      </c>
      <c r="BK204" s="146">
        <f>ROUND(I204*H204,0)</f>
        <v>0</v>
      </c>
      <c r="BL204" s="17" t="s">
        <v>252</v>
      </c>
      <c r="BM204" s="145" t="s">
        <v>1111</v>
      </c>
    </row>
    <row r="205" spans="2:65" s="12" customFormat="1">
      <c r="B205" s="147"/>
      <c r="D205" s="148" t="s">
        <v>180</v>
      </c>
      <c r="E205" s="149" t="s">
        <v>1</v>
      </c>
      <c r="F205" s="150" t="s">
        <v>122</v>
      </c>
      <c r="H205" s="151">
        <v>3.16</v>
      </c>
      <c r="I205" s="152"/>
      <c r="L205" s="147"/>
      <c r="M205" s="153"/>
      <c r="T205" s="154"/>
      <c r="AT205" s="149" t="s">
        <v>180</v>
      </c>
      <c r="AU205" s="149" t="s">
        <v>85</v>
      </c>
      <c r="AV205" s="12" t="s">
        <v>85</v>
      </c>
      <c r="AW205" s="12" t="s">
        <v>33</v>
      </c>
      <c r="AX205" s="12" t="s">
        <v>8</v>
      </c>
      <c r="AY205" s="149" t="s">
        <v>172</v>
      </c>
    </row>
    <row r="206" spans="2:65" s="1" customFormat="1" ht="33" customHeight="1">
      <c r="B206" s="133"/>
      <c r="C206" s="134" t="s">
        <v>362</v>
      </c>
      <c r="D206" s="134" t="s">
        <v>174</v>
      </c>
      <c r="E206" s="135" t="s">
        <v>494</v>
      </c>
      <c r="F206" s="136" t="s">
        <v>495</v>
      </c>
      <c r="G206" s="137" t="s">
        <v>177</v>
      </c>
      <c r="H206" s="138">
        <v>3.16</v>
      </c>
      <c r="I206" s="139"/>
      <c r="J206" s="140">
        <f>ROUND(I206*H206,0)</f>
        <v>0</v>
      </c>
      <c r="K206" s="136" t="s">
        <v>178</v>
      </c>
      <c r="L206" s="32"/>
      <c r="M206" s="141" t="s">
        <v>1</v>
      </c>
      <c r="N206" s="142" t="s">
        <v>42</v>
      </c>
      <c r="P206" s="143">
        <f>O206*H206</f>
        <v>0</v>
      </c>
      <c r="Q206" s="143">
        <v>9.0880000000000006E-3</v>
      </c>
      <c r="R206" s="143">
        <f>Q206*H206</f>
        <v>2.8718080000000003E-2</v>
      </c>
      <c r="S206" s="143">
        <v>0</v>
      </c>
      <c r="T206" s="144">
        <f>S206*H206</f>
        <v>0</v>
      </c>
      <c r="AR206" s="145" t="s">
        <v>252</v>
      </c>
      <c r="AT206" s="145" t="s">
        <v>174</v>
      </c>
      <c r="AU206" s="145" t="s">
        <v>85</v>
      </c>
      <c r="AY206" s="17" t="s">
        <v>172</v>
      </c>
      <c r="BE206" s="146">
        <f>IF(N206="základní",J206,0)</f>
        <v>0</v>
      </c>
      <c r="BF206" s="146">
        <f>IF(N206="snížená",J206,0)</f>
        <v>0</v>
      </c>
      <c r="BG206" s="146">
        <f>IF(N206="zákl. přenesená",J206,0)</f>
        <v>0</v>
      </c>
      <c r="BH206" s="146">
        <f>IF(N206="sníž. přenesená",J206,0)</f>
        <v>0</v>
      </c>
      <c r="BI206" s="146">
        <f>IF(N206="nulová",J206,0)</f>
        <v>0</v>
      </c>
      <c r="BJ206" s="17" t="s">
        <v>8</v>
      </c>
      <c r="BK206" s="146">
        <f>ROUND(I206*H206,0)</f>
        <v>0</v>
      </c>
      <c r="BL206" s="17" t="s">
        <v>252</v>
      </c>
      <c r="BM206" s="145" t="s">
        <v>1112</v>
      </c>
    </row>
    <row r="207" spans="2:65" s="12" customFormat="1">
      <c r="B207" s="147"/>
      <c r="D207" s="148" t="s">
        <v>180</v>
      </c>
      <c r="E207" s="149" t="s">
        <v>1</v>
      </c>
      <c r="F207" s="150" t="s">
        <v>1113</v>
      </c>
      <c r="H207" s="151">
        <v>3.16</v>
      </c>
      <c r="I207" s="152"/>
      <c r="L207" s="147"/>
      <c r="M207" s="153"/>
      <c r="T207" s="154"/>
      <c r="AT207" s="149" t="s">
        <v>180</v>
      </c>
      <c r="AU207" s="149" t="s">
        <v>85</v>
      </c>
      <c r="AV207" s="12" t="s">
        <v>85</v>
      </c>
      <c r="AW207" s="12" t="s">
        <v>33</v>
      </c>
      <c r="AX207" s="12" t="s">
        <v>77</v>
      </c>
      <c r="AY207" s="149" t="s">
        <v>172</v>
      </c>
    </row>
    <row r="208" spans="2:65" s="13" customFormat="1">
      <c r="B208" s="155"/>
      <c r="D208" s="148" t="s">
        <v>180</v>
      </c>
      <c r="E208" s="156" t="s">
        <v>122</v>
      </c>
      <c r="F208" s="157" t="s">
        <v>188</v>
      </c>
      <c r="H208" s="158">
        <v>3.16</v>
      </c>
      <c r="I208" s="159"/>
      <c r="L208" s="155"/>
      <c r="M208" s="160"/>
      <c r="T208" s="161"/>
      <c r="AT208" s="156" t="s">
        <v>180</v>
      </c>
      <c r="AU208" s="156" t="s">
        <v>85</v>
      </c>
      <c r="AV208" s="13" t="s">
        <v>88</v>
      </c>
      <c r="AW208" s="13" t="s">
        <v>33</v>
      </c>
      <c r="AX208" s="13" t="s">
        <v>8</v>
      </c>
      <c r="AY208" s="156" t="s">
        <v>172</v>
      </c>
    </row>
    <row r="209" spans="2:65" s="1" customFormat="1" ht="33" customHeight="1">
      <c r="B209" s="133"/>
      <c r="C209" s="162" t="s">
        <v>366</v>
      </c>
      <c r="D209" s="162" t="s">
        <v>231</v>
      </c>
      <c r="E209" s="163" t="s">
        <v>499</v>
      </c>
      <c r="F209" s="164" t="s">
        <v>500</v>
      </c>
      <c r="G209" s="165" t="s">
        <v>177</v>
      </c>
      <c r="H209" s="166">
        <v>3.476</v>
      </c>
      <c r="I209" s="167"/>
      <c r="J209" s="168">
        <f>ROUND(I209*H209,0)</f>
        <v>0</v>
      </c>
      <c r="K209" s="164" t="s">
        <v>178</v>
      </c>
      <c r="L209" s="169"/>
      <c r="M209" s="170" t="s">
        <v>1</v>
      </c>
      <c r="N209" s="171" t="s">
        <v>42</v>
      </c>
      <c r="P209" s="143">
        <f>O209*H209</f>
        <v>0</v>
      </c>
      <c r="Q209" s="143">
        <v>2.1999999999999999E-2</v>
      </c>
      <c r="R209" s="143">
        <f>Q209*H209</f>
        <v>7.6471999999999998E-2</v>
      </c>
      <c r="S209" s="143">
        <v>0</v>
      </c>
      <c r="T209" s="144">
        <f>S209*H209</f>
        <v>0</v>
      </c>
      <c r="AR209" s="145" t="s">
        <v>343</v>
      </c>
      <c r="AT209" s="145" t="s">
        <v>231</v>
      </c>
      <c r="AU209" s="145" t="s">
        <v>85</v>
      </c>
      <c r="AY209" s="17" t="s">
        <v>172</v>
      </c>
      <c r="BE209" s="146">
        <f>IF(N209="základní",J209,0)</f>
        <v>0</v>
      </c>
      <c r="BF209" s="146">
        <f>IF(N209="snížená",J209,0)</f>
        <v>0</v>
      </c>
      <c r="BG209" s="146">
        <f>IF(N209="zákl. přenesená",J209,0)</f>
        <v>0</v>
      </c>
      <c r="BH209" s="146">
        <f>IF(N209="sníž. přenesená",J209,0)</f>
        <v>0</v>
      </c>
      <c r="BI209" s="146">
        <f>IF(N209="nulová",J209,0)</f>
        <v>0</v>
      </c>
      <c r="BJ209" s="17" t="s">
        <v>8</v>
      </c>
      <c r="BK209" s="146">
        <f>ROUND(I209*H209,0)</f>
        <v>0</v>
      </c>
      <c r="BL209" s="17" t="s">
        <v>252</v>
      </c>
      <c r="BM209" s="145" t="s">
        <v>1114</v>
      </c>
    </row>
    <row r="210" spans="2:65" s="12" customFormat="1">
      <c r="B210" s="147"/>
      <c r="D210" s="148" t="s">
        <v>180</v>
      </c>
      <c r="E210" s="149" t="s">
        <v>1</v>
      </c>
      <c r="F210" s="150" t="s">
        <v>502</v>
      </c>
      <c r="H210" s="151">
        <v>3.476</v>
      </c>
      <c r="I210" s="152"/>
      <c r="L210" s="147"/>
      <c r="M210" s="153"/>
      <c r="T210" s="154"/>
      <c r="AT210" s="149" t="s">
        <v>180</v>
      </c>
      <c r="AU210" s="149" t="s">
        <v>85</v>
      </c>
      <c r="AV210" s="12" t="s">
        <v>85</v>
      </c>
      <c r="AW210" s="12" t="s">
        <v>33</v>
      </c>
      <c r="AX210" s="12" t="s">
        <v>8</v>
      </c>
      <c r="AY210" s="149" t="s">
        <v>172</v>
      </c>
    </row>
    <row r="211" spans="2:65" s="1" customFormat="1" ht="24.2" customHeight="1">
      <c r="B211" s="133"/>
      <c r="C211" s="134" t="s">
        <v>372</v>
      </c>
      <c r="D211" s="134" t="s">
        <v>174</v>
      </c>
      <c r="E211" s="135" t="s">
        <v>504</v>
      </c>
      <c r="F211" s="136" t="s">
        <v>505</v>
      </c>
      <c r="G211" s="137" t="s">
        <v>177</v>
      </c>
      <c r="H211" s="138">
        <v>3.16</v>
      </c>
      <c r="I211" s="139"/>
      <c r="J211" s="140">
        <f>ROUND(I211*H211,0)</f>
        <v>0</v>
      </c>
      <c r="K211" s="136" t="s">
        <v>178</v>
      </c>
      <c r="L211" s="32"/>
      <c r="M211" s="141" t="s">
        <v>1</v>
      </c>
      <c r="N211" s="142" t="s">
        <v>42</v>
      </c>
      <c r="P211" s="143">
        <f>O211*H211</f>
        <v>0</v>
      </c>
      <c r="Q211" s="143">
        <v>1.5E-3</v>
      </c>
      <c r="R211" s="143">
        <f>Q211*H211</f>
        <v>4.7400000000000003E-3</v>
      </c>
      <c r="S211" s="143">
        <v>0</v>
      </c>
      <c r="T211" s="144">
        <f>S211*H211</f>
        <v>0</v>
      </c>
      <c r="AR211" s="145" t="s">
        <v>252</v>
      </c>
      <c r="AT211" s="145" t="s">
        <v>174</v>
      </c>
      <c r="AU211" s="145" t="s">
        <v>85</v>
      </c>
      <c r="AY211" s="17" t="s">
        <v>172</v>
      </c>
      <c r="BE211" s="146">
        <f>IF(N211="základní",J211,0)</f>
        <v>0</v>
      </c>
      <c r="BF211" s="146">
        <f>IF(N211="snížená",J211,0)</f>
        <v>0</v>
      </c>
      <c r="BG211" s="146">
        <f>IF(N211="zákl. přenesená",J211,0)</f>
        <v>0</v>
      </c>
      <c r="BH211" s="146">
        <f>IF(N211="sníž. přenesená",J211,0)</f>
        <v>0</v>
      </c>
      <c r="BI211" s="146">
        <f>IF(N211="nulová",J211,0)</f>
        <v>0</v>
      </c>
      <c r="BJ211" s="17" t="s">
        <v>8</v>
      </c>
      <c r="BK211" s="146">
        <f>ROUND(I211*H211,0)</f>
        <v>0</v>
      </c>
      <c r="BL211" s="17" t="s">
        <v>252</v>
      </c>
      <c r="BM211" s="145" t="s">
        <v>1115</v>
      </c>
    </row>
    <row r="212" spans="2:65" s="12" customFormat="1">
      <c r="B212" s="147"/>
      <c r="D212" s="148" t="s">
        <v>180</v>
      </c>
      <c r="E212" s="149" t="s">
        <v>1</v>
      </c>
      <c r="F212" s="150" t="s">
        <v>122</v>
      </c>
      <c r="H212" s="151">
        <v>3.16</v>
      </c>
      <c r="I212" s="152"/>
      <c r="L212" s="147"/>
      <c r="M212" s="153"/>
      <c r="T212" s="154"/>
      <c r="AT212" s="149" t="s">
        <v>180</v>
      </c>
      <c r="AU212" s="149" t="s">
        <v>85</v>
      </c>
      <c r="AV212" s="12" t="s">
        <v>85</v>
      </c>
      <c r="AW212" s="12" t="s">
        <v>33</v>
      </c>
      <c r="AX212" s="12" t="s">
        <v>8</v>
      </c>
      <c r="AY212" s="149" t="s">
        <v>172</v>
      </c>
    </row>
    <row r="213" spans="2:65" s="1" customFormat="1" ht="16.5" customHeight="1">
      <c r="B213" s="133"/>
      <c r="C213" s="134" t="s">
        <v>378</v>
      </c>
      <c r="D213" s="134" t="s">
        <v>174</v>
      </c>
      <c r="E213" s="135" t="s">
        <v>508</v>
      </c>
      <c r="F213" s="136" t="s">
        <v>509</v>
      </c>
      <c r="G213" s="137" t="s">
        <v>202</v>
      </c>
      <c r="H213" s="138">
        <v>7.34</v>
      </c>
      <c r="I213" s="139"/>
      <c r="J213" s="140">
        <f>ROUND(I213*H213,0)</f>
        <v>0</v>
      </c>
      <c r="K213" s="136" t="s">
        <v>178</v>
      </c>
      <c r="L213" s="32"/>
      <c r="M213" s="141" t="s">
        <v>1</v>
      </c>
      <c r="N213" s="142" t="s">
        <v>42</v>
      </c>
      <c r="P213" s="143">
        <f>O213*H213</f>
        <v>0</v>
      </c>
      <c r="Q213" s="143">
        <v>9.0000000000000006E-5</v>
      </c>
      <c r="R213" s="143">
        <f>Q213*H213</f>
        <v>6.6060000000000001E-4</v>
      </c>
      <c r="S213" s="143">
        <v>0</v>
      </c>
      <c r="T213" s="144">
        <f>S213*H213</f>
        <v>0</v>
      </c>
      <c r="AR213" s="145" t="s">
        <v>252</v>
      </c>
      <c r="AT213" s="145" t="s">
        <v>174</v>
      </c>
      <c r="AU213" s="145" t="s">
        <v>85</v>
      </c>
      <c r="AY213" s="17" t="s">
        <v>172</v>
      </c>
      <c r="BE213" s="146">
        <f>IF(N213="základní",J213,0)</f>
        <v>0</v>
      </c>
      <c r="BF213" s="146">
        <f>IF(N213="snížená",J213,0)</f>
        <v>0</v>
      </c>
      <c r="BG213" s="146">
        <f>IF(N213="zákl. přenesená",J213,0)</f>
        <v>0</v>
      </c>
      <c r="BH213" s="146">
        <f>IF(N213="sníž. přenesená",J213,0)</f>
        <v>0</v>
      </c>
      <c r="BI213" s="146">
        <f>IF(N213="nulová",J213,0)</f>
        <v>0</v>
      </c>
      <c r="BJ213" s="17" t="s">
        <v>8</v>
      </c>
      <c r="BK213" s="146">
        <f>ROUND(I213*H213,0)</f>
        <v>0</v>
      </c>
      <c r="BL213" s="17" t="s">
        <v>252</v>
      </c>
      <c r="BM213" s="145" t="s">
        <v>1116</v>
      </c>
    </row>
    <row r="214" spans="2:65" s="12" customFormat="1">
      <c r="B214" s="147"/>
      <c r="D214" s="148" t="s">
        <v>180</v>
      </c>
      <c r="E214" s="149" t="s">
        <v>1</v>
      </c>
      <c r="F214" s="150" t="s">
        <v>1074</v>
      </c>
      <c r="H214" s="151">
        <v>7.34</v>
      </c>
      <c r="I214" s="152"/>
      <c r="L214" s="147"/>
      <c r="M214" s="153"/>
      <c r="T214" s="154"/>
      <c r="AT214" s="149" t="s">
        <v>180</v>
      </c>
      <c r="AU214" s="149" t="s">
        <v>85</v>
      </c>
      <c r="AV214" s="12" t="s">
        <v>85</v>
      </c>
      <c r="AW214" s="12" t="s">
        <v>33</v>
      </c>
      <c r="AX214" s="12" t="s">
        <v>8</v>
      </c>
      <c r="AY214" s="149" t="s">
        <v>172</v>
      </c>
    </row>
    <row r="215" spans="2:65" s="1" customFormat="1" ht="24.2" customHeight="1">
      <c r="B215" s="133"/>
      <c r="C215" s="134" t="s">
        <v>382</v>
      </c>
      <c r="D215" s="134" t="s">
        <v>174</v>
      </c>
      <c r="E215" s="135" t="s">
        <v>513</v>
      </c>
      <c r="F215" s="136" t="s">
        <v>514</v>
      </c>
      <c r="G215" s="137" t="s">
        <v>306</v>
      </c>
      <c r="H215" s="138">
        <v>0.126</v>
      </c>
      <c r="I215" s="139"/>
      <c r="J215" s="140">
        <f>ROUND(I215*H215,0)</f>
        <v>0</v>
      </c>
      <c r="K215" s="136" t="s">
        <v>178</v>
      </c>
      <c r="L215" s="32"/>
      <c r="M215" s="141" t="s">
        <v>1</v>
      </c>
      <c r="N215" s="142" t="s">
        <v>42</v>
      </c>
      <c r="P215" s="143">
        <f>O215*H215</f>
        <v>0</v>
      </c>
      <c r="Q215" s="143">
        <v>0</v>
      </c>
      <c r="R215" s="143">
        <f>Q215*H215</f>
        <v>0</v>
      </c>
      <c r="S215" s="143">
        <v>0</v>
      </c>
      <c r="T215" s="144">
        <f>S215*H215</f>
        <v>0</v>
      </c>
      <c r="AR215" s="145" t="s">
        <v>252</v>
      </c>
      <c r="AT215" s="145" t="s">
        <v>174</v>
      </c>
      <c r="AU215" s="145" t="s">
        <v>85</v>
      </c>
      <c r="AY215" s="17" t="s">
        <v>172</v>
      </c>
      <c r="BE215" s="146">
        <f>IF(N215="základní",J215,0)</f>
        <v>0</v>
      </c>
      <c r="BF215" s="146">
        <f>IF(N215="snížená",J215,0)</f>
        <v>0</v>
      </c>
      <c r="BG215" s="146">
        <f>IF(N215="zákl. přenesená",J215,0)</f>
        <v>0</v>
      </c>
      <c r="BH215" s="146">
        <f>IF(N215="sníž. přenesená",J215,0)</f>
        <v>0</v>
      </c>
      <c r="BI215" s="146">
        <f>IF(N215="nulová",J215,0)</f>
        <v>0</v>
      </c>
      <c r="BJ215" s="17" t="s">
        <v>8</v>
      </c>
      <c r="BK215" s="146">
        <f>ROUND(I215*H215,0)</f>
        <v>0</v>
      </c>
      <c r="BL215" s="17" t="s">
        <v>252</v>
      </c>
      <c r="BM215" s="145" t="s">
        <v>1117</v>
      </c>
    </row>
    <row r="216" spans="2:65" s="11" customFormat="1" ht="22.9" customHeight="1">
      <c r="B216" s="121"/>
      <c r="D216" s="122" t="s">
        <v>76</v>
      </c>
      <c r="E216" s="131" t="s">
        <v>563</v>
      </c>
      <c r="F216" s="131" t="s">
        <v>564</v>
      </c>
      <c r="I216" s="124"/>
      <c r="J216" s="132">
        <f>BK216</f>
        <v>0</v>
      </c>
      <c r="L216" s="121"/>
      <c r="M216" s="126"/>
      <c r="P216" s="127">
        <f>SUM(P217:P231)</f>
        <v>0</v>
      </c>
      <c r="R216" s="127">
        <f>SUM(R217:R231)</f>
        <v>0.74342525199999998</v>
      </c>
      <c r="T216" s="128">
        <f>SUM(T217:T231)</f>
        <v>0</v>
      </c>
      <c r="AR216" s="122" t="s">
        <v>85</v>
      </c>
      <c r="AT216" s="129" t="s">
        <v>76</v>
      </c>
      <c r="AU216" s="129" t="s">
        <v>8</v>
      </c>
      <c r="AY216" s="122" t="s">
        <v>172</v>
      </c>
      <c r="BK216" s="130">
        <f>SUM(BK217:BK231)</f>
        <v>0</v>
      </c>
    </row>
    <row r="217" spans="2:65" s="1" customFormat="1" ht="16.5" customHeight="1">
      <c r="B217" s="133"/>
      <c r="C217" s="134" t="s">
        <v>388</v>
      </c>
      <c r="D217" s="134" t="s">
        <v>174</v>
      </c>
      <c r="E217" s="135" t="s">
        <v>566</v>
      </c>
      <c r="F217" s="136" t="s">
        <v>567</v>
      </c>
      <c r="G217" s="137" t="s">
        <v>177</v>
      </c>
      <c r="H217" s="138">
        <v>18.779</v>
      </c>
      <c r="I217" s="139"/>
      <c r="J217" s="140">
        <f>ROUND(I217*H217,0)</f>
        <v>0</v>
      </c>
      <c r="K217" s="136" t="s">
        <v>178</v>
      </c>
      <c r="L217" s="32"/>
      <c r="M217" s="141" t="s">
        <v>1</v>
      </c>
      <c r="N217" s="142" t="s">
        <v>42</v>
      </c>
      <c r="P217" s="143">
        <f>O217*H217</f>
        <v>0</v>
      </c>
      <c r="Q217" s="143">
        <v>0</v>
      </c>
      <c r="R217" s="143">
        <f>Q217*H217</f>
        <v>0</v>
      </c>
      <c r="S217" s="143">
        <v>0</v>
      </c>
      <c r="T217" s="144">
        <f>S217*H217</f>
        <v>0</v>
      </c>
      <c r="AR217" s="145" t="s">
        <v>252</v>
      </c>
      <c r="AT217" s="145" t="s">
        <v>174</v>
      </c>
      <c r="AU217" s="145" t="s">
        <v>85</v>
      </c>
      <c r="AY217" s="17" t="s">
        <v>172</v>
      </c>
      <c r="BE217" s="146">
        <f>IF(N217="základní",J217,0)</f>
        <v>0</v>
      </c>
      <c r="BF217" s="146">
        <f>IF(N217="snížená",J217,0)</f>
        <v>0</v>
      </c>
      <c r="BG217" s="146">
        <f>IF(N217="zákl. přenesená",J217,0)</f>
        <v>0</v>
      </c>
      <c r="BH217" s="146">
        <f>IF(N217="sníž. přenesená",J217,0)</f>
        <v>0</v>
      </c>
      <c r="BI217" s="146">
        <f>IF(N217="nulová",J217,0)</f>
        <v>0</v>
      </c>
      <c r="BJ217" s="17" t="s">
        <v>8</v>
      </c>
      <c r="BK217" s="146">
        <f>ROUND(I217*H217,0)</f>
        <v>0</v>
      </c>
      <c r="BL217" s="17" t="s">
        <v>252</v>
      </c>
      <c r="BM217" s="145" t="s">
        <v>1118</v>
      </c>
    </row>
    <row r="218" spans="2:65" s="12" customFormat="1">
      <c r="B218" s="147"/>
      <c r="D218" s="148" t="s">
        <v>180</v>
      </c>
      <c r="E218" s="149" t="s">
        <v>1</v>
      </c>
      <c r="F218" s="150" t="s">
        <v>125</v>
      </c>
      <c r="H218" s="151">
        <v>18.779</v>
      </c>
      <c r="I218" s="152"/>
      <c r="L218" s="147"/>
      <c r="M218" s="153"/>
      <c r="T218" s="154"/>
      <c r="AT218" s="149" t="s">
        <v>180</v>
      </c>
      <c r="AU218" s="149" t="s">
        <v>85</v>
      </c>
      <c r="AV218" s="12" t="s">
        <v>85</v>
      </c>
      <c r="AW218" s="12" t="s">
        <v>33</v>
      </c>
      <c r="AX218" s="12" t="s">
        <v>8</v>
      </c>
      <c r="AY218" s="149" t="s">
        <v>172</v>
      </c>
    </row>
    <row r="219" spans="2:65" s="1" customFormat="1" ht="16.5" customHeight="1">
      <c r="B219" s="133"/>
      <c r="C219" s="134" t="s">
        <v>393</v>
      </c>
      <c r="D219" s="134" t="s">
        <v>174</v>
      </c>
      <c r="E219" s="135" t="s">
        <v>570</v>
      </c>
      <c r="F219" s="136" t="s">
        <v>571</v>
      </c>
      <c r="G219" s="137" t="s">
        <v>177</v>
      </c>
      <c r="H219" s="138">
        <v>18.779</v>
      </c>
      <c r="I219" s="139"/>
      <c r="J219" s="140">
        <f>ROUND(I219*H219,0)</f>
        <v>0</v>
      </c>
      <c r="K219" s="136" t="s">
        <v>178</v>
      </c>
      <c r="L219" s="32"/>
      <c r="M219" s="141" t="s">
        <v>1</v>
      </c>
      <c r="N219" s="142" t="s">
        <v>42</v>
      </c>
      <c r="P219" s="143">
        <f>O219*H219</f>
        <v>0</v>
      </c>
      <c r="Q219" s="143">
        <v>2.9999999999999997E-4</v>
      </c>
      <c r="R219" s="143">
        <f>Q219*H219</f>
        <v>5.6336999999999993E-3</v>
      </c>
      <c r="S219" s="143">
        <v>0</v>
      </c>
      <c r="T219" s="144">
        <f>S219*H219</f>
        <v>0</v>
      </c>
      <c r="AR219" s="145" t="s">
        <v>252</v>
      </c>
      <c r="AT219" s="145" t="s">
        <v>174</v>
      </c>
      <c r="AU219" s="145" t="s">
        <v>85</v>
      </c>
      <c r="AY219" s="17" t="s">
        <v>172</v>
      </c>
      <c r="BE219" s="146">
        <f>IF(N219="základní",J219,0)</f>
        <v>0</v>
      </c>
      <c r="BF219" s="146">
        <f>IF(N219="snížená",J219,0)</f>
        <v>0</v>
      </c>
      <c r="BG219" s="146">
        <f>IF(N219="zákl. přenesená",J219,0)</f>
        <v>0</v>
      </c>
      <c r="BH219" s="146">
        <f>IF(N219="sníž. přenesená",J219,0)</f>
        <v>0</v>
      </c>
      <c r="BI219" s="146">
        <f>IF(N219="nulová",J219,0)</f>
        <v>0</v>
      </c>
      <c r="BJ219" s="17" t="s">
        <v>8</v>
      </c>
      <c r="BK219" s="146">
        <f>ROUND(I219*H219,0)</f>
        <v>0</v>
      </c>
      <c r="BL219" s="17" t="s">
        <v>252</v>
      </c>
      <c r="BM219" s="145" t="s">
        <v>1119</v>
      </c>
    </row>
    <row r="220" spans="2:65" s="12" customFormat="1">
      <c r="B220" s="147"/>
      <c r="D220" s="148" t="s">
        <v>180</v>
      </c>
      <c r="E220" s="149" t="s">
        <v>1</v>
      </c>
      <c r="F220" s="150" t="s">
        <v>125</v>
      </c>
      <c r="H220" s="151">
        <v>18.779</v>
      </c>
      <c r="I220" s="152"/>
      <c r="L220" s="147"/>
      <c r="M220" s="153"/>
      <c r="T220" s="154"/>
      <c r="AT220" s="149" t="s">
        <v>180</v>
      </c>
      <c r="AU220" s="149" t="s">
        <v>85</v>
      </c>
      <c r="AV220" s="12" t="s">
        <v>85</v>
      </c>
      <c r="AW220" s="12" t="s">
        <v>33</v>
      </c>
      <c r="AX220" s="12" t="s">
        <v>8</v>
      </c>
      <c r="AY220" s="149" t="s">
        <v>172</v>
      </c>
    </row>
    <row r="221" spans="2:65" s="1" customFormat="1" ht="24.2" customHeight="1">
      <c r="B221" s="133"/>
      <c r="C221" s="134" t="s">
        <v>397</v>
      </c>
      <c r="D221" s="134" t="s">
        <v>174</v>
      </c>
      <c r="E221" s="135" t="s">
        <v>574</v>
      </c>
      <c r="F221" s="136" t="s">
        <v>575</v>
      </c>
      <c r="G221" s="137" t="s">
        <v>177</v>
      </c>
      <c r="H221" s="138">
        <v>18.779</v>
      </c>
      <c r="I221" s="139"/>
      <c r="J221" s="140">
        <f>ROUND(I221*H221,0)</f>
        <v>0</v>
      </c>
      <c r="K221" s="136" t="s">
        <v>178</v>
      </c>
      <c r="L221" s="32"/>
      <c r="M221" s="141" t="s">
        <v>1</v>
      </c>
      <c r="N221" s="142" t="s">
        <v>42</v>
      </c>
      <c r="P221" s="143">
        <f>O221*H221</f>
        <v>0</v>
      </c>
      <c r="Q221" s="143">
        <v>1.5E-3</v>
      </c>
      <c r="R221" s="143">
        <f>Q221*H221</f>
        <v>2.8168499999999999E-2</v>
      </c>
      <c r="S221" s="143">
        <v>0</v>
      </c>
      <c r="T221" s="144">
        <f>S221*H221</f>
        <v>0</v>
      </c>
      <c r="AR221" s="145" t="s">
        <v>252</v>
      </c>
      <c r="AT221" s="145" t="s">
        <v>174</v>
      </c>
      <c r="AU221" s="145" t="s">
        <v>85</v>
      </c>
      <c r="AY221" s="17" t="s">
        <v>172</v>
      </c>
      <c r="BE221" s="146">
        <f>IF(N221="základní",J221,0)</f>
        <v>0</v>
      </c>
      <c r="BF221" s="146">
        <f>IF(N221="snížená",J221,0)</f>
        <v>0</v>
      </c>
      <c r="BG221" s="146">
        <f>IF(N221="zákl. přenesená",J221,0)</f>
        <v>0</v>
      </c>
      <c r="BH221" s="146">
        <f>IF(N221="sníž. přenesená",J221,0)</f>
        <v>0</v>
      </c>
      <c r="BI221" s="146">
        <f>IF(N221="nulová",J221,0)</f>
        <v>0</v>
      </c>
      <c r="BJ221" s="17" t="s">
        <v>8</v>
      </c>
      <c r="BK221" s="146">
        <f>ROUND(I221*H221,0)</f>
        <v>0</v>
      </c>
      <c r="BL221" s="17" t="s">
        <v>252</v>
      </c>
      <c r="BM221" s="145" t="s">
        <v>1120</v>
      </c>
    </row>
    <row r="222" spans="2:65" s="12" customFormat="1">
      <c r="B222" s="147"/>
      <c r="D222" s="148" t="s">
        <v>180</v>
      </c>
      <c r="E222" s="149" t="s">
        <v>1</v>
      </c>
      <c r="F222" s="150" t="s">
        <v>125</v>
      </c>
      <c r="H222" s="151">
        <v>18.779</v>
      </c>
      <c r="I222" s="152"/>
      <c r="L222" s="147"/>
      <c r="M222" s="153"/>
      <c r="T222" s="154"/>
      <c r="AT222" s="149" t="s">
        <v>180</v>
      </c>
      <c r="AU222" s="149" t="s">
        <v>85</v>
      </c>
      <c r="AV222" s="12" t="s">
        <v>85</v>
      </c>
      <c r="AW222" s="12" t="s">
        <v>33</v>
      </c>
      <c r="AX222" s="12" t="s">
        <v>8</v>
      </c>
      <c r="AY222" s="149" t="s">
        <v>172</v>
      </c>
    </row>
    <row r="223" spans="2:65" s="1" customFormat="1" ht="16.5" customHeight="1">
      <c r="B223" s="133"/>
      <c r="C223" s="134" t="s">
        <v>401</v>
      </c>
      <c r="D223" s="134" t="s">
        <v>174</v>
      </c>
      <c r="E223" s="135" t="s">
        <v>580</v>
      </c>
      <c r="F223" s="136" t="s">
        <v>581</v>
      </c>
      <c r="G223" s="137" t="s">
        <v>177</v>
      </c>
      <c r="H223" s="138">
        <v>18.779</v>
      </c>
      <c r="I223" s="139"/>
      <c r="J223" s="140">
        <f>ROUND(I223*H223,0)</f>
        <v>0</v>
      </c>
      <c r="K223" s="136" t="s">
        <v>178</v>
      </c>
      <c r="L223" s="32"/>
      <c r="M223" s="141" t="s">
        <v>1</v>
      </c>
      <c r="N223" s="142" t="s">
        <v>42</v>
      </c>
      <c r="P223" s="143">
        <f>O223*H223</f>
        <v>0</v>
      </c>
      <c r="Q223" s="143">
        <v>4.4999999999999997E-3</v>
      </c>
      <c r="R223" s="143">
        <f>Q223*H223</f>
        <v>8.4505499999999997E-2</v>
      </c>
      <c r="S223" s="143">
        <v>0</v>
      </c>
      <c r="T223" s="144">
        <f>S223*H223</f>
        <v>0</v>
      </c>
      <c r="AR223" s="145" t="s">
        <v>252</v>
      </c>
      <c r="AT223" s="145" t="s">
        <v>174</v>
      </c>
      <c r="AU223" s="145" t="s">
        <v>85</v>
      </c>
      <c r="AY223" s="17" t="s">
        <v>172</v>
      </c>
      <c r="BE223" s="146">
        <f>IF(N223="základní",J223,0)</f>
        <v>0</v>
      </c>
      <c r="BF223" s="146">
        <f>IF(N223="snížená",J223,0)</f>
        <v>0</v>
      </c>
      <c r="BG223" s="146">
        <f>IF(N223="zákl. přenesená",J223,0)</f>
        <v>0</v>
      </c>
      <c r="BH223" s="146">
        <f>IF(N223="sníž. přenesená",J223,0)</f>
        <v>0</v>
      </c>
      <c r="BI223" s="146">
        <f>IF(N223="nulová",J223,0)</f>
        <v>0</v>
      </c>
      <c r="BJ223" s="17" t="s">
        <v>8</v>
      </c>
      <c r="BK223" s="146">
        <f>ROUND(I223*H223,0)</f>
        <v>0</v>
      </c>
      <c r="BL223" s="17" t="s">
        <v>252</v>
      </c>
      <c r="BM223" s="145" t="s">
        <v>1121</v>
      </c>
    </row>
    <row r="224" spans="2:65" s="12" customFormat="1">
      <c r="B224" s="147"/>
      <c r="D224" s="148" t="s">
        <v>180</v>
      </c>
      <c r="E224" s="149" t="s">
        <v>1</v>
      </c>
      <c r="F224" s="150" t="s">
        <v>125</v>
      </c>
      <c r="H224" s="151">
        <v>18.779</v>
      </c>
      <c r="I224" s="152"/>
      <c r="L224" s="147"/>
      <c r="M224" s="153"/>
      <c r="T224" s="154"/>
      <c r="AT224" s="149" t="s">
        <v>180</v>
      </c>
      <c r="AU224" s="149" t="s">
        <v>85</v>
      </c>
      <c r="AV224" s="12" t="s">
        <v>85</v>
      </c>
      <c r="AW224" s="12" t="s">
        <v>33</v>
      </c>
      <c r="AX224" s="12" t="s">
        <v>8</v>
      </c>
      <c r="AY224" s="149" t="s">
        <v>172</v>
      </c>
    </row>
    <row r="225" spans="2:65" s="1" customFormat="1" ht="33" customHeight="1">
      <c r="B225" s="133"/>
      <c r="C225" s="134" t="s">
        <v>405</v>
      </c>
      <c r="D225" s="134" t="s">
        <v>174</v>
      </c>
      <c r="E225" s="135" t="s">
        <v>584</v>
      </c>
      <c r="F225" s="136" t="s">
        <v>585</v>
      </c>
      <c r="G225" s="137" t="s">
        <v>177</v>
      </c>
      <c r="H225" s="138">
        <v>18.779</v>
      </c>
      <c r="I225" s="139"/>
      <c r="J225" s="140">
        <f>ROUND(I225*H225,0)</f>
        <v>0</v>
      </c>
      <c r="K225" s="136" t="s">
        <v>178</v>
      </c>
      <c r="L225" s="32"/>
      <c r="M225" s="141" t="s">
        <v>1</v>
      </c>
      <c r="N225" s="142" t="s">
        <v>42</v>
      </c>
      <c r="P225" s="143">
        <f>O225*H225</f>
        <v>0</v>
      </c>
      <c r="Q225" s="143">
        <v>9.0880000000000006E-3</v>
      </c>
      <c r="R225" s="143">
        <f>Q225*H225</f>
        <v>0.17066355200000002</v>
      </c>
      <c r="S225" s="143">
        <v>0</v>
      </c>
      <c r="T225" s="144">
        <f>S225*H225</f>
        <v>0</v>
      </c>
      <c r="AR225" s="145" t="s">
        <v>252</v>
      </c>
      <c r="AT225" s="145" t="s">
        <v>174</v>
      </c>
      <c r="AU225" s="145" t="s">
        <v>85</v>
      </c>
      <c r="AY225" s="17" t="s">
        <v>172</v>
      </c>
      <c r="BE225" s="146">
        <f>IF(N225="základní",J225,0)</f>
        <v>0</v>
      </c>
      <c r="BF225" s="146">
        <f>IF(N225="snížená",J225,0)</f>
        <v>0</v>
      </c>
      <c r="BG225" s="146">
        <f>IF(N225="zákl. přenesená",J225,0)</f>
        <v>0</v>
      </c>
      <c r="BH225" s="146">
        <f>IF(N225="sníž. přenesená",J225,0)</f>
        <v>0</v>
      </c>
      <c r="BI225" s="146">
        <f>IF(N225="nulová",J225,0)</f>
        <v>0</v>
      </c>
      <c r="BJ225" s="17" t="s">
        <v>8</v>
      </c>
      <c r="BK225" s="146">
        <f>ROUND(I225*H225,0)</f>
        <v>0</v>
      </c>
      <c r="BL225" s="17" t="s">
        <v>252</v>
      </c>
      <c r="BM225" s="145" t="s">
        <v>1122</v>
      </c>
    </row>
    <row r="226" spans="2:65" s="12" customFormat="1">
      <c r="B226" s="147"/>
      <c r="D226" s="148" t="s">
        <v>180</v>
      </c>
      <c r="E226" s="149" t="s">
        <v>1</v>
      </c>
      <c r="F226" s="150" t="s">
        <v>1123</v>
      </c>
      <c r="H226" s="151">
        <v>20.552</v>
      </c>
      <c r="I226" s="152"/>
      <c r="L226" s="147"/>
      <c r="M226" s="153"/>
      <c r="T226" s="154"/>
      <c r="AT226" s="149" t="s">
        <v>180</v>
      </c>
      <c r="AU226" s="149" t="s">
        <v>85</v>
      </c>
      <c r="AV226" s="12" t="s">
        <v>85</v>
      </c>
      <c r="AW226" s="12" t="s">
        <v>33</v>
      </c>
      <c r="AX226" s="12" t="s">
        <v>77</v>
      </c>
      <c r="AY226" s="149" t="s">
        <v>172</v>
      </c>
    </row>
    <row r="227" spans="2:65" s="12" customFormat="1">
      <c r="B227" s="147"/>
      <c r="D227" s="148" t="s">
        <v>180</v>
      </c>
      <c r="E227" s="149" t="s">
        <v>1</v>
      </c>
      <c r="F227" s="150" t="s">
        <v>1124</v>
      </c>
      <c r="H227" s="151">
        <v>-1.7729999999999999</v>
      </c>
      <c r="I227" s="152"/>
      <c r="L227" s="147"/>
      <c r="M227" s="153"/>
      <c r="T227" s="154"/>
      <c r="AT227" s="149" t="s">
        <v>180</v>
      </c>
      <c r="AU227" s="149" t="s">
        <v>85</v>
      </c>
      <c r="AV227" s="12" t="s">
        <v>85</v>
      </c>
      <c r="AW227" s="12" t="s">
        <v>33</v>
      </c>
      <c r="AX227" s="12" t="s">
        <v>77</v>
      </c>
      <c r="AY227" s="149" t="s">
        <v>172</v>
      </c>
    </row>
    <row r="228" spans="2:65" s="13" customFormat="1">
      <c r="B228" s="155"/>
      <c r="D228" s="148" t="s">
        <v>180</v>
      </c>
      <c r="E228" s="156" t="s">
        <v>125</v>
      </c>
      <c r="F228" s="157" t="s">
        <v>188</v>
      </c>
      <c r="H228" s="158">
        <v>18.779</v>
      </c>
      <c r="I228" s="159"/>
      <c r="L228" s="155"/>
      <c r="M228" s="160"/>
      <c r="T228" s="161"/>
      <c r="AT228" s="156" t="s">
        <v>180</v>
      </c>
      <c r="AU228" s="156" t="s">
        <v>85</v>
      </c>
      <c r="AV228" s="13" t="s">
        <v>88</v>
      </c>
      <c r="AW228" s="13" t="s">
        <v>33</v>
      </c>
      <c r="AX228" s="13" t="s">
        <v>8</v>
      </c>
      <c r="AY228" s="156" t="s">
        <v>172</v>
      </c>
    </row>
    <row r="229" spans="2:65" s="1" customFormat="1" ht="33" customHeight="1">
      <c r="B229" s="133"/>
      <c r="C229" s="162" t="s">
        <v>411</v>
      </c>
      <c r="D229" s="162" t="s">
        <v>231</v>
      </c>
      <c r="E229" s="163" t="s">
        <v>499</v>
      </c>
      <c r="F229" s="164" t="s">
        <v>500</v>
      </c>
      <c r="G229" s="165" t="s">
        <v>177</v>
      </c>
      <c r="H229" s="166">
        <v>20.657</v>
      </c>
      <c r="I229" s="167"/>
      <c r="J229" s="168">
        <f>ROUND(I229*H229,0)</f>
        <v>0</v>
      </c>
      <c r="K229" s="164" t="s">
        <v>178</v>
      </c>
      <c r="L229" s="169"/>
      <c r="M229" s="170" t="s">
        <v>1</v>
      </c>
      <c r="N229" s="171" t="s">
        <v>42</v>
      </c>
      <c r="P229" s="143">
        <f>O229*H229</f>
        <v>0</v>
      </c>
      <c r="Q229" s="143">
        <v>2.1999999999999999E-2</v>
      </c>
      <c r="R229" s="143">
        <f>Q229*H229</f>
        <v>0.45445399999999997</v>
      </c>
      <c r="S229" s="143">
        <v>0</v>
      </c>
      <c r="T229" s="144">
        <f>S229*H229</f>
        <v>0</v>
      </c>
      <c r="AR229" s="145" t="s">
        <v>343</v>
      </c>
      <c r="AT229" s="145" t="s">
        <v>231</v>
      </c>
      <c r="AU229" s="145" t="s">
        <v>85</v>
      </c>
      <c r="AY229" s="17" t="s">
        <v>172</v>
      </c>
      <c r="BE229" s="146">
        <f>IF(N229="základní",J229,0)</f>
        <v>0</v>
      </c>
      <c r="BF229" s="146">
        <f>IF(N229="snížená",J229,0)</f>
        <v>0</v>
      </c>
      <c r="BG229" s="146">
        <f>IF(N229="zákl. přenesená",J229,0)</f>
        <v>0</v>
      </c>
      <c r="BH229" s="146">
        <f>IF(N229="sníž. přenesená",J229,0)</f>
        <v>0</v>
      </c>
      <c r="BI229" s="146">
        <f>IF(N229="nulová",J229,0)</f>
        <v>0</v>
      </c>
      <c r="BJ229" s="17" t="s">
        <v>8</v>
      </c>
      <c r="BK229" s="146">
        <f>ROUND(I229*H229,0)</f>
        <v>0</v>
      </c>
      <c r="BL229" s="17" t="s">
        <v>252</v>
      </c>
      <c r="BM229" s="145" t="s">
        <v>1125</v>
      </c>
    </row>
    <row r="230" spans="2:65" s="12" customFormat="1">
      <c r="B230" s="147"/>
      <c r="D230" s="148" t="s">
        <v>180</v>
      </c>
      <c r="E230" s="149" t="s">
        <v>1</v>
      </c>
      <c r="F230" s="150" t="s">
        <v>593</v>
      </c>
      <c r="H230" s="151">
        <v>20.657</v>
      </c>
      <c r="I230" s="152"/>
      <c r="L230" s="147"/>
      <c r="M230" s="153"/>
      <c r="T230" s="154"/>
      <c r="AT230" s="149" t="s">
        <v>180</v>
      </c>
      <c r="AU230" s="149" t="s">
        <v>85</v>
      </c>
      <c r="AV230" s="12" t="s">
        <v>85</v>
      </c>
      <c r="AW230" s="12" t="s">
        <v>33</v>
      </c>
      <c r="AX230" s="12" t="s">
        <v>8</v>
      </c>
      <c r="AY230" s="149" t="s">
        <v>172</v>
      </c>
    </row>
    <row r="231" spans="2:65" s="1" customFormat="1" ht="24.2" customHeight="1">
      <c r="B231" s="133"/>
      <c r="C231" s="134" t="s">
        <v>418</v>
      </c>
      <c r="D231" s="134" t="s">
        <v>174</v>
      </c>
      <c r="E231" s="135" t="s">
        <v>614</v>
      </c>
      <c r="F231" s="136" t="s">
        <v>615</v>
      </c>
      <c r="G231" s="137" t="s">
        <v>306</v>
      </c>
      <c r="H231" s="138">
        <v>0.74299999999999999</v>
      </c>
      <c r="I231" s="139"/>
      <c r="J231" s="140">
        <f>ROUND(I231*H231,0)</f>
        <v>0</v>
      </c>
      <c r="K231" s="136" t="s">
        <v>178</v>
      </c>
      <c r="L231" s="32"/>
      <c r="M231" s="141" t="s">
        <v>1</v>
      </c>
      <c r="N231" s="142" t="s">
        <v>42</v>
      </c>
      <c r="P231" s="143">
        <f>O231*H231</f>
        <v>0</v>
      </c>
      <c r="Q231" s="143">
        <v>0</v>
      </c>
      <c r="R231" s="143">
        <f>Q231*H231</f>
        <v>0</v>
      </c>
      <c r="S231" s="143">
        <v>0</v>
      </c>
      <c r="T231" s="144">
        <f>S231*H231</f>
        <v>0</v>
      </c>
      <c r="AR231" s="145" t="s">
        <v>252</v>
      </c>
      <c r="AT231" s="145" t="s">
        <v>174</v>
      </c>
      <c r="AU231" s="145" t="s">
        <v>85</v>
      </c>
      <c r="AY231" s="17" t="s">
        <v>172</v>
      </c>
      <c r="BE231" s="146">
        <f>IF(N231="základní",J231,0)</f>
        <v>0</v>
      </c>
      <c r="BF231" s="146">
        <f>IF(N231="snížená",J231,0)</f>
        <v>0</v>
      </c>
      <c r="BG231" s="146">
        <f>IF(N231="zákl. přenesená",J231,0)</f>
        <v>0</v>
      </c>
      <c r="BH231" s="146">
        <f>IF(N231="sníž. přenesená",J231,0)</f>
        <v>0</v>
      </c>
      <c r="BI231" s="146">
        <f>IF(N231="nulová",J231,0)</f>
        <v>0</v>
      </c>
      <c r="BJ231" s="17" t="s">
        <v>8</v>
      </c>
      <c r="BK231" s="146">
        <f>ROUND(I231*H231,0)</f>
        <v>0</v>
      </c>
      <c r="BL231" s="17" t="s">
        <v>252</v>
      </c>
      <c r="BM231" s="145" t="s">
        <v>1126</v>
      </c>
    </row>
    <row r="232" spans="2:65" s="11" customFormat="1" ht="22.9" customHeight="1">
      <c r="B232" s="121"/>
      <c r="D232" s="122" t="s">
        <v>76</v>
      </c>
      <c r="E232" s="131" t="s">
        <v>856</v>
      </c>
      <c r="F232" s="131" t="s">
        <v>947</v>
      </c>
      <c r="I232" s="124"/>
      <c r="J232" s="132">
        <f>BK232</f>
        <v>0</v>
      </c>
      <c r="L232" s="121"/>
      <c r="M232" s="126"/>
      <c r="P232" s="127">
        <f>SUM(P233:P241)</f>
        <v>0</v>
      </c>
      <c r="R232" s="127">
        <f>SUM(R233:R241)</f>
        <v>4.7171849999999999E-4</v>
      </c>
      <c r="T232" s="128">
        <f>SUM(T233:T241)</f>
        <v>0</v>
      </c>
      <c r="AR232" s="122" t="s">
        <v>85</v>
      </c>
      <c r="AT232" s="129" t="s">
        <v>76</v>
      </c>
      <c r="AU232" s="129" t="s">
        <v>8</v>
      </c>
      <c r="AY232" s="122" t="s">
        <v>172</v>
      </c>
      <c r="BK232" s="130">
        <f>SUM(BK233:BK241)</f>
        <v>0</v>
      </c>
    </row>
    <row r="233" spans="2:65" s="1" customFormat="1" ht="24.2" customHeight="1">
      <c r="B233" s="133"/>
      <c r="C233" s="134" t="s">
        <v>423</v>
      </c>
      <c r="D233" s="134" t="s">
        <v>174</v>
      </c>
      <c r="E233" s="135" t="s">
        <v>948</v>
      </c>
      <c r="F233" s="136" t="s">
        <v>949</v>
      </c>
      <c r="G233" s="137" t="s">
        <v>177</v>
      </c>
      <c r="H233" s="138">
        <v>1.21</v>
      </c>
      <c r="I233" s="139"/>
      <c r="J233" s="140">
        <f>ROUND(I233*H233,0)</f>
        <v>0</v>
      </c>
      <c r="K233" s="136" t="s">
        <v>178</v>
      </c>
      <c r="L233" s="32"/>
      <c r="M233" s="141" t="s">
        <v>1</v>
      </c>
      <c r="N233" s="142" t="s">
        <v>42</v>
      </c>
      <c r="P233" s="143">
        <f>O233*H233</f>
        <v>0</v>
      </c>
      <c r="Q233" s="143">
        <v>1.4375E-4</v>
      </c>
      <c r="R233" s="143">
        <f>Q233*H233</f>
        <v>1.7393749999999999E-4</v>
      </c>
      <c r="S233" s="143">
        <v>0</v>
      </c>
      <c r="T233" s="144">
        <f>S233*H233</f>
        <v>0</v>
      </c>
      <c r="AR233" s="145" t="s">
        <v>252</v>
      </c>
      <c r="AT233" s="145" t="s">
        <v>174</v>
      </c>
      <c r="AU233" s="145" t="s">
        <v>85</v>
      </c>
      <c r="AY233" s="17" t="s">
        <v>172</v>
      </c>
      <c r="BE233" s="146">
        <f>IF(N233="základní",J233,0)</f>
        <v>0</v>
      </c>
      <c r="BF233" s="146">
        <f>IF(N233="snížená",J233,0)</f>
        <v>0</v>
      </c>
      <c r="BG233" s="146">
        <f>IF(N233="zákl. přenesená",J233,0)</f>
        <v>0</v>
      </c>
      <c r="BH233" s="146">
        <f>IF(N233="sníž. přenesená",J233,0)</f>
        <v>0</v>
      </c>
      <c r="BI233" s="146">
        <f>IF(N233="nulová",J233,0)</f>
        <v>0</v>
      </c>
      <c r="BJ233" s="17" t="s">
        <v>8</v>
      </c>
      <c r="BK233" s="146">
        <f>ROUND(I233*H233,0)</f>
        <v>0</v>
      </c>
      <c r="BL233" s="17" t="s">
        <v>252</v>
      </c>
      <c r="BM233" s="145" t="s">
        <v>1127</v>
      </c>
    </row>
    <row r="234" spans="2:65" s="12" customFormat="1">
      <c r="B234" s="147"/>
      <c r="D234" s="148" t="s">
        <v>180</v>
      </c>
      <c r="E234" s="149" t="s">
        <v>1</v>
      </c>
      <c r="F234" s="150" t="s">
        <v>1128</v>
      </c>
      <c r="H234" s="151">
        <v>1.21</v>
      </c>
      <c r="I234" s="152"/>
      <c r="L234" s="147"/>
      <c r="M234" s="153"/>
      <c r="T234" s="154"/>
      <c r="AT234" s="149" t="s">
        <v>180</v>
      </c>
      <c r="AU234" s="149" t="s">
        <v>85</v>
      </c>
      <c r="AV234" s="12" t="s">
        <v>85</v>
      </c>
      <c r="AW234" s="12" t="s">
        <v>33</v>
      </c>
      <c r="AX234" s="12" t="s">
        <v>77</v>
      </c>
      <c r="AY234" s="149" t="s">
        <v>172</v>
      </c>
    </row>
    <row r="235" spans="2:65" s="13" customFormat="1">
      <c r="B235" s="155"/>
      <c r="D235" s="148" t="s">
        <v>180</v>
      </c>
      <c r="E235" s="156" t="s">
        <v>1</v>
      </c>
      <c r="F235" s="157" t="s">
        <v>953</v>
      </c>
      <c r="H235" s="158">
        <v>1.21</v>
      </c>
      <c r="I235" s="159"/>
      <c r="L235" s="155"/>
      <c r="M235" s="160"/>
      <c r="T235" s="161"/>
      <c r="AT235" s="156" t="s">
        <v>180</v>
      </c>
      <c r="AU235" s="156" t="s">
        <v>85</v>
      </c>
      <c r="AV235" s="13" t="s">
        <v>88</v>
      </c>
      <c r="AW235" s="13" t="s">
        <v>33</v>
      </c>
      <c r="AX235" s="13" t="s">
        <v>8</v>
      </c>
      <c r="AY235" s="156" t="s">
        <v>172</v>
      </c>
    </row>
    <row r="236" spans="2:65" s="1" customFormat="1" ht="24.2" customHeight="1">
      <c r="B236" s="133"/>
      <c r="C236" s="134" t="s">
        <v>427</v>
      </c>
      <c r="D236" s="134" t="s">
        <v>174</v>
      </c>
      <c r="E236" s="135" t="s">
        <v>954</v>
      </c>
      <c r="F236" s="136" t="s">
        <v>955</v>
      </c>
      <c r="G236" s="137" t="s">
        <v>177</v>
      </c>
      <c r="H236" s="138">
        <v>1.21</v>
      </c>
      <c r="I236" s="139"/>
      <c r="J236" s="140">
        <f>ROUND(I236*H236,0)</f>
        <v>0</v>
      </c>
      <c r="K236" s="136" t="s">
        <v>178</v>
      </c>
      <c r="L236" s="32"/>
      <c r="M236" s="141" t="s">
        <v>1</v>
      </c>
      <c r="N236" s="142" t="s">
        <v>42</v>
      </c>
      <c r="P236" s="143">
        <f>O236*H236</f>
        <v>0</v>
      </c>
      <c r="Q236" s="143">
        <v>1.2305000000000001E-4</v>
      </c>
      <c r="R236" s="143">
        <f>Q236*H236</f>
        <v>1.488905E-4</v>
      </c>
      <c r="S236" s="143">
        <v>0</v>
      </c>
      <c r="T236" s="144">
        <f>S236*H236</f>
        <v>0</v>
      </c>
      <c r="AR236" s="145" t="s">
        <v>252</v>
      </c>
      <c r="AT236" s="145" t="s">
        <v>174</v>
      </c>
      <c r="AU236" s="145" t="s">
        <v>85</v>
      </c>
      <c r="AY236" s="17" t="s">
        <v>172</v>
      </c>
      <c r="BE236" s="146">
        <f>IF(N236="základní",J236,0)</f>
        <v>0</v>
      </c>
      <c r="BF236" s="146">
        <f>IF(N236="snížená",J236,0)</f>
        <v>0</v>
      </c>
      <c r="BG236" s="146">
        <f>IF(N236="zákl. přenesená",J236,0)</f>
        <v>0</v>
      </c>
      <c r="BH236" s="146">
        <f>IF(N236="sníž. přenesená",J236,0)</f>
        <v>0</v>
      </c>
      <c r="BI236" s="146">
        <f>IF(N236="nulová",J236,0)</f>
        <v>0</v>
      </c>
      <c r="BJ236" s="17" t="s">
        <v>8</v>
      </c>
      <c r="BK236" s="146">
        <f>ROUND(I236*H236,0)</f>
        <v>0</v>
      </c>
      <c r="BL236" s="17" t="s">
        <v>252</v>
      </c>
      <c r="BM236" s="145" t="s">
        <v>1129</v>
      </c>
    </row>
    <row r="237" spans="2:65" s="12" customFormat="1">
      <c r="B237" s="147"/>
      <c r="D237" s="148" t="s">
        <v>180</v>
      </c>
      <c r="E237" s="149" t="s">
        <v>1</v>
      </c>
      <c r="F237" s="150" t="s">
        <v>1128</v>
      </c>
      <c r="H237" s="151">
        <v>1.21</v>
      </c>
      <c r="I237" s="152"/>
      <c r="L237" s="147"/>
      <c r="M237" s="153"/>
      <c r="T237" s="154"/>
      <c r="AT237" s="149" t="s">
        <v>180</v>
      </c>
      <c r="AU237" s="149" t="s">
        <v>85</v>
      </c>
      <c r="AV237" s="12" t="s">
        <v>85</v>
      </c>
      <c r="AW237" s="12" t="s">
        <v>33</v>
      </c>
      <c r="AX237" s="12" t="s">
        <v>77</v>
      </c>
      <c r="AY237" s="149" t="s">
        <v>172</v>
      </c>
    </row>
    <row r="238" spans="2:65" s="13" customFormat="1">
      <c r="B238" s="155"/>
      <c r="D238" s="148" t="s">
        <v>180</v>
      </c>
      <c r="E238" s="156" t="s">
        <v>1</v>
      </c>
      <c r="F238" s="157" t="s">
        <v>953</v>
      </c>
      <c r="H238" s="158">
        <v>1.21</v>
      </c>
      <c r="I238" s="159"/>
      <c r="L238" s="155"/>
      <c r="M238" s="160"/>
      <c r="T238" s="161"/>
      <c r="AT238" s="156" t="s">
        <v>180</v>
      </c>
      <c r="AU238" s="156" t="s">
        <v>85</v>
      </c>
      <c r="AV238" s="13" t="s">
        <v>88</v>
      </c>
      <c r="AW238" s="13" t="s">
        <v>33</v>
      </c>
      <c r="AX238" s="13" t="s">
        <v>8</v>
      </c>
      <c r="AY238" s="156" t="s">
        <v>172</v>
      </c>
    </row>
    <row r="239" spans="2:65" s="1" customFormat="1" ht="24.2" customHeight="1">
      <c r="B239" s="133"/>
      <c r="C239" s="134" t="s">
        <v>431</v>
      </c>
      <c r="D239" s="134" t="s">
        <v>174</v>
      </c>
      <c r="E239" s="135" t="s">
        <v>957</v>
      </c>
      <c r="F239" s="136" t="s">
        <v>958</v>
      </c>
      <c r="G239" s="137" t="s">
        <v>177</v>
      </c>
      <c r="H239" s="138">
        <v>1.21</v>
      </c>
      <c r="I239" s="139"/>
      <c r="J239" s="140">
        <f>ROUND(I239*H239,0)</f>
        <v>0</v>
      </c>
      <c r="K239" s="136" t="s">
        <v>178</v>
      </c>
      <c r="L239" s="32"/>
      <c r="M239" s="141" t="s">
        <v>1</v>
      </c>
      <c r="N239" s="142" t="s">
        <v>42</v>
      </c>
      <c r="P239" s="143">
        <f>O239*H239</f>
        <v>0</v>
      </c>
      <c r="Q239" s="143">
        <v>1.2305000000000001E-4</v>
      </c>
      <c r="R239" s="143">
        <f>Q239*H239</f>
        <v>1.488905E-4</v>
      </c>
      <c r="S239" s="143">
        <v>0</v>
      </c>
      <c r="T239" s="144">
        <f>S239*H239</f>
        <v>0</v>
      </c>
      <c r="AR239" s="145" t="s">
        <v>252</v>
      </c>
      <c r="AT239" s="145" t="s">
        <v>174</v>
      </c>
      <c r="AU239" s="145" t="s">
        <v>85</v>
      </c>
      <c r="AY239" s="17" t="s">
        <v>172</v>
      </c>
      <c r="BE239" s="146">
        <f>IF(N239="základní",J239,0)</f>
        <v>0</v>
      </c>
      <c r="BF239" s="146">
        <f>IF(N239="snížená",J239,0)</f>
        <v>0</v>
      </c>
      <c r="BG239" s="146">
        <f>IF(N239="zákl. přenesená",J239,0)</f>
        <v>0</v>
      </c>
      <c r="BH239" s="146">
        <f>IF(N239="sníž. přenesená",J239,0)</f>
        <v>0</v>
      </c>
      <c r="BI239" s="146">
        <f>IF(N239="nulová",J239,0)</f>
        <v>0</v>
      </c>
      <c r="BJ239" s="17" t="s">
        <v>8</v>
      </c>
      <c r="BK239" s="146">
        <f>ROUND(I239*H239,0)</f>
        <v>0</v>
      </c>
      <c r="BL239" s="17" t="s">
        <v>252</v>
      </c>
      <c r="BM239" s="145" t="s">
        <v>1130</v>
      </c>
    </row>
    <row r="240" spans="2:65" s="12" customFormat="1">
      <c r="B240" s="147"/>
      <c r="D240" s="148" t="s">
        <v>180</v>
      </c>
      <c r="E240" s="149" t="s">
        <v>1</v>
      </c>
      <c r="F240" s="150" t="s">
        <v>1128</v>
      </c>
      <c r="H240" s="151">
        <v>1.21</v>
      </c>
      <c r="I240" s="152"/>
      <c r="L240" s="147"/>
      <c r="M240" s="153"/>
      <c r="T240" s="154"/>
      <c r="AT240" s="149" t="s">
        <v>180</v>
      </c>
      <c r="AU240" s="149" t="s">
        <v>85</v>
      </c>
      <c r="AV240" s="12" t="s">
        <v>85</v>
      </c>
      <c r="AW240" s="12" t="s">
        <v>33</v>
      </c>
      <c r="AX240" s="12" t="s">
        <v>77</v>
      </c>
      <c r="AY240" s="149" t="s">
        <v>172</v>
      </c>
    </row>
    <row r="241" spans="2:65" s="13" customFormat="1">
      <c r="B241" s="155"/>
      <c r="D241" s="148" t="s">
        <v>180</v>
      </c>
      <c r="E241" s="156" t="s">
        <v>1</v>
      </c>
      <c r="F241" s="157" t="s">
        <v>953</v>
      </c>
      <c r="H241" s="158">
        <v>1.21</v>
      </c>
      <c r="I241" s="159"/>
      <c r="L241" s="155"/>
      <c r="M241" s="160"/>
      <c r="T241" s="161"/>
      <c r="AT241" s="156" t="s">
        <v>180</v>
      </c>
      <c r="AU241" s="156" t="s">
        <v>85</v>
      </c>
      <c r="AV241" s="13" t="s">
        <v>88</v>
      </c>
      <c r="AW241" s="13" t="s">
        <v>33</v>
      </c>
      <c r="AX241" s="13" t="s">
        <v>8</v>
      </c>
      <c r="AY241" s="156" t="s">
        <v>172</v>
      </c>
    </row>
    <row r="242" spans="2:65" s="11" customFormat="1" ht="22.9" customHeight="1">
      <c r="B242" s="121"/>
      <c r="D242" s="122" t="s">
        <v>76</v>
      </c>
      <c r="E242" s="131" t="s">
        <v>617</v>
      </c>
      <c r="F242" s="131" t="s">
        <v>618</v>
      </c>
      <c r="I242" s="124"/>
      <c r="J242" s="132">
        <f>BK242</f>
        <v>0</v>
      </c>
      <c r="L242" s="121"/>
      <c r="M242" s="126"/>
      <c r="P242" s="127">
        <f>SUM(P243:P246)</f>
        <v>0</v>
      </c>
      <c r="R242" s="127">
        <f>SUM(R243:R246)</f>
        <v>3.0094000000000003E-2</v>
      </c>
      <c r="T242" s="128">
        <f>SUM(T243:T246)</f>
        <v>9.3291399999999997E-3</v>
      </c>
      <c r="AR242" s="122" t="s">
        <v>85</v>
      </c>
      <c r="AT242" s="129" t="s">
        <v>76</v>
      </c>
      <c r="AU242" s="129" t="s">
        <v>8</v>
      </c>
      <c r="AY242" s="122" t="s">
        <v>172</v>
      </c>
      <c r="BK242" s="130">
        <f>SUM(BK243:BK246)</f>
        <v>0</v>
      </c>
    </row>
    <row r="243" spans="2:65" s="1" customFormat="1" ht="16.5" customHeight="1">
      <c r="B243" s="133"/>
      <c r="C243" s="134" t="s">
        <v>435</v>
      </c>
      <c r="D243" s="134" t="s">
        <v>174</v>
      </c>
      <c r="E243" s="135" t="s">
        <v>627</v>
      </c>
      <c r="F243" s="136" t="s">
        <v>628</v>
      </c>
      <c r="G243" s="137" t="s">
        <v>177</v>
      </c>
      <c r="H243" s="138">
        <v>30.094000000000001</v>
      </c>
      <c r="I243" s="139"/>
      <c r="J243" s="140">
        <f>ROUND(I243*H243,0)</f>
        <v>0</v>
      </c>
      <c r="K243" s="136" t="s">
        <v>178</v>
      </c>
      <c r="L243" s="32"/>
      <c r="M243" s="141" t="s">
        <v>1</v>
      </c>
      <c r="N243" s="142" t="s">
        <v>42</v>
      </c>
      <c r="P243" s="143">
        <f>O243*H243</f>
        <v>0</v>
      </c>
      <c r="Q243" s="143">
        <v>1E-3</v>
      </c>
      <c r="R243" s="143">
        <f>Q243*H243</f>
        <v>3.0094000000000003E-2</v>
      </c>
      <c r="S243" s="143">
        <v>3.1E-4</v>
      </c>
      <c r="T243" s="144">
        <f>S243*H243</f>
        <v>9.3291399999999997E-3</v>
      </c>
      <c r="AR243" s="145" t="s">
        <v>252</v>
      </c>
      <c r="AT243" s="145" t="s">
        <v>174</v>
      </c>
      <c r="AU243" s="145" t="s">
        <v>85</v>
      </c>
      <c r="AY243" s="17" t="s">
        <v>172</v>
      </c>
      <c r="BE243" s="146">
        <f>IF(N243="základní",J243,0)</f>
        <v>0</v>
      </c>
      <c r="BF243" s="146">
        <f>IF(N243="snížená",J243,0)</f>
        <v>0</v>
      </c>
      <c r="BG243" s="146">
        <f>IF(N243="zákl. přenesená",J243,0)</f>
        <v>0</v>
      </c>
      <c r="BH243" s="146">
        <f>IF(N243="sníž. přenesená",J243,0)</f>
        <v>0</v>
      </c>
      <c r="BI243" s="146">
        <f>IF(N243="nulová",J243,0)</f>
        <v>0</v>
      </c>
      <c r="BJ243" s="17" t="s">
        <v>8</v>
      </c>
      <c r="BK243" s="146">
        <f>ROUND(I243*H243,0)</f>
        <v>0</v>
      </c>
      <c r="BL243" s="17" t="s">
        <v>252</v>
      </c>
      <c r="BM243" s="145" t="s">
        <v>1131</v>
      </c>
    </row>
    <row r="244" spans="2:65" s="12" customFormat="1">
      <c r="B244" s="147"/>
      <c r="D244" s="148" t="s">
        <v>180</v>
      </c>
      <c r="E244" s="149" t="s">
        <v>1</v>
      </c>
      <c r="F244" s="150" t="s">
        <v>1132</v>
      </c>
      <c r="H244" s="151">
        <v>30.094000000000001</v>
      </c>
      <c r="I244" s="152"/>
      <c r="L244" s="147"/>
      <c r="M244" s="153"/>
      <c r="T244" s="154"/>
      <c r="AT244" s="149" t="s">
        <v>180</v>
      </c>
      <c r="AU244" s="149" t="s">
        <v>85</v>
      </c>
      <c r="AV244" s="12" t="s">
        <v>85</v>
      </c>
      <c r="AW244" s="12" t="s">
        <v>33</v>
      </c>
      <c r="AX244" s="12" t="s">
        <v>77</v>
      </c>
      <c r="AY244" s="149" t="s">
        <v>172</v>
      </c>
    </row>
    <row r="245" spans="2:65" s="13" customFormat="1">
      <c r="B245" s="155"/>
      <c r="D245" s="148" t="s">
        <v>180</v>
      </c>
      <c r="E245" s="156" t="s">
        <v>1</v>
      </c>
      <c r="F245" s="157" t="s">
        <v>188</v>
      </c>
      <c r="H245" s="158">
        <v>30.094000000000001</v>
      </c>
      <c r="I245" s="159"/>
      <c r="L245" s="155"/>
      <c r="M245" s="160"/>
      <c r="T245" s="161"/>
      <c r="AT245" s="156" t="s">
        <v>180</v>
      </c>
      <c r="AU245" s="156" t="s">
        <v>85</v>
      </c>
      <c r="AV245" s="13" t="s">
        <v>88</v>
      </c>
      <c r="AW245" s="13" t="s">
        <v>33</v>
      </c>
      <c r="AX245" s="13" t="s">
        <v>8</v>
      </c>
      <c r="AY245" s="156" t="s">
        <v>172</v>
      </c>
    </row>
    <row r="246" spans="2:65" s="1" customFormat="1" ht="24.2" customHeight="1">
      <c r="B246" s="133"/>
      <c r="C246" s="134" t="s">
        <v>439</v>
      </c>
      <c r="D246" s="134" t="s">
        <v>174</v>
      </c>
      <c r="E246" s="135" t="s">
        <v>633</v>
      </c>
      <c r="F246" s="136" t="s">
        <v>634</v>
      </c>
      <c r="G246" s="137" t="s">
        <v>177</v>
      </c>
      <c r="H246" s="138">
        <v>30.094000000000001</v>
      </c>
      <c r="I246" s="139"/>
      <c r="J246" s="140">
        <f>ROUND(I246*H246,0)</f>
        <v>0</v>
      </c>
      <c r="K246" s="136" t="s">
        <v>178</v>
      </c>
      <c r="L246" s="32"/>
      <c r="M246" s="141" t="s">
        <v>1</v>
      </c>
      <c r="N246" s="142" t="s">
        <v>42</v>
      </c>
      <c r="P246" s="143">
        <f>O246*H246</f>
        <v>0</v>
      </c>
      <c r="Q246" s="143">
        <v>0</v>
      </c>
      <c r="R246" s="143">
        <f>Q246*H246</f>
        <v>0</v>
      </c>
      <c r="S246" s="143">
        <v>0</v>
      </c>
      <c r="T246" s="144">
        <f>S246*H246</f>
        <v>0</v>
      </c>
      <c r="AR246" s="145" t="s">
        <v>252</v>
      </c>
      <c r="AT246" s="145" t="s">
        <v>174</v>
      </c>
      <c r="AU246" s="145" t="s">
        <v>85</v>
      </c>
      <c r="AY246" s="17" t="s">
        <v>172</v>
      </c>
      <c r="BE246" s="146">
        <f>IF(N246="základní",J246,0)</f>
        <v>0</v>
      </c>
      <c r="BF246" s="146">
        <f>IF(N246="snížená",J246,0)</f>
        <v>0</v>
      </c>
      <c r="BG246" s="146">
        <f>IF(N246="zákl. přenesená",J246,0)</f>
        <v>0</v>
      </c>
      <c r="BH246" s="146">
        <f>IF(N246="sníž. přenesená",J246,0)</f>
        <v>0</v>
      </c>
      <c r="BI246" s="146">
        <f>IF(N246="nulová",J246,0)</f>
        <v>0</v>
      </c>
      <c r="BJ246" s="17" t="s">
        <v>8</v>
      </c>
      <c r="BK246" s="146">
        <f>ROUND(I246*H246,0)</f>
        <v>0</v>
      </c>
      <c r="BL246" s="17" t="s">
        <v>252</v>
      </c>
      <c r="BM246" s="145" t="s">
        <v>1133</v>
      </c>
    </row>
    <row r="247" spans="2:65" s="11" customFormat="1" ht="25.9" customHeight="1">
      <c r="B247" s="121"/>
      <c r="D247" s="122" t="s">
        <v>76</v>
      </c>
      <c r="E247" s="123" t="s">
        <v>689</v>
      </c>
      <c r="F247" s="123" t="s">
        <v>690</v>
      </c>
      <c r="I247" s="124"/>
      <c r="J247" s="125">
        <f>BK247</f>
        <v>0</v>
      </c>
      <c r="L247" s="121"/>
      <c r="M247" s="126"/>
      <c r="P247" s="127">
        <f>SUM(P248:P250)</f>
        <v>0</v>
      </c>
      <c r="R247" s="127">
        <f>SUM(R248:R250)</f>
        <v>0</v>
      </c>
      <c r="T247" s="128">
        <f>SUM(T248:T250)</f>
        <v>0</v>
      </c>
      <c r="AR247" s="122" t="s">
        <v>91</v>
      </c>
      <c r="AT247" s="129" t="s">
        <v>76</v>
      </c>
      <c r="AU247" s="129" t="s">
        <v>77</v>
      </c>
      <c r="AY247" s="122" t="s">
        <v>172</v>
      </c>
      <c r="BK247" s="130">
        <f>SUM(BK248:BK250)</f>
        <v>0</v>
      </c>
    </row>
    <row r="248" spans="2:65" s="1" customFormat="1" ht="21.75" customHeight="1">
      <c r="B248" s="133"/>
      <c r="C248" s="134" t="s">
        <v>443</v>
      </c>
      <c r="D248" s="134" t="s">
        <v>174</v>
      </c>
      <c r="E248" s="135" t="s">
        <v>692</v>
      </c>
      <c r="F248" s="136" t="s">
        <v>693</v>
      </c>
      <c r="G248" s="137" t="s">
        <v>209</v>
      </c>
      <c r="H248" s="138">
        <v>2</v>
      </c>
      <c r="I248" s="139"/>
      <c r="J248" s="140">
        <f>ROUND(I248*H248,0)</f>
        <v>0</v>
      </c>
      <c r="K248" s="136" t="s">
        <v>178</v>
      </c>
      <c r="L248" s="32"/>
      <c r="M248" s="141" t="s">
        <v>1</v>
      </c>
      <c r="N248" s="142" t="s">
        <v>42</v>
      </c>
      <c r="P248" s="143">
        <f>O248*H248</f>
        <v>0</v>
      </c>
      <c r="Q248" s="143">
        <v>0</v>
      </c>
      <c r="R248" s="143">
        <f>Q248*H248</f>
        <v>0</v>
      </c>
      <c r="S248" s="143">
        <v>0</v>
      </c>
      <c r="T248" s="144">
        <f>S248*H248</f>
        <v>0</v>
      </c>
      <c r="AR248" s="145" t="s">
        <v>694</v>
      </c>
      <c r="AT248" s="145" t="s">
        <v>174</v>
      </c>
      <c r="AU248" s="145" t="s">
        <v>8</v>
      </c>
      <c r="AY248" s="17" t="s">
        <v>172</v>
      </c>
      <c r="BE248" s="146">
        <f>IF(N248="základní",J248,0)</f>
        <v>0</v>
      </c>
      <c r="BF248" s="146">
        <f>IF(N248="snížená",J248,0)</f>
        <v>0</v>
      </c>
      <c r="BG248" s="146">
        <f>IF(N248="zákl. přenesená",J248,0)</f>
        <v>0</v>
      </c>
      <c r="BH248" s="146">
        <f>IF(N248="sníž. přenesená",J248,0)</f>
        <v>0</v>
      </c>
      <c r="BI248" s="146">
        <f>IF(N248="nulová",J248,0)</f>
        <v>0</v>
      </c>
      <c r="BJ248" s="17" t="s">
        <v>8</v>
      </c>
      <c r="BK248" s="146">
        <f>ROUND(I248*H248,0)</f>
        <v>0</v>
      </c>
      <c r="BL248" s="17" t="s">
        <v>694</v>
      </c>
      <c r="BM248" s="145" t="s">
        <v>1134</v>
      </c>
    </row>
    <row r="249" spans="2:65" s="12" customFormat="1">
      <c r="B249" s="147"/>
      <c r="D249" s="148" t="s">
        <v>180</v>
      </c>
      <c r="E249" s="149" t="s">
        <v>1</v>
      </c>
      <c r="F249" s="150" t="s">
        <v>1572</v>
      </c>
      <c r="H249" s="151">
        <v>2</v>
      </c>
      <c r="I249" s="152"/>
      <c r="L249" s="147"/>
      <c r="M249" s="153"/>
      <c r="T249" s="154"/>
      <c r="AT249" s="149" t="s">
        <v>180</v>
      </c>
      <c r="AU249" s="149" t="s">
        <v>8</v>
      </c>
      <c r="AV249" s="12" t="s">
        <v>85</v>
      </c>
      <c r="AW249" s="12" t="s">
        <v>33</v>
      </c>
      <c r="AX249" s="12" t="s">
        <v>77</v>
      </c>
      <c r="AY249" s="149" t="s">
        <v>172</v>
      </c>
    </row>
    <row r="250" spans="2:65" s="13" customFormat="1">
      <c r="B250" s="155"/>
      <c r="D250" s="148" t="s">
        <v>180</v>
      </c>
      <c r="E250" s="156" t="s">
        <v>1</v>
      </c>
      <c r="F250" s="157" t="s">
        <v>188</v>
      </c>
      <c r="H250" s="158">
        <v>2</v>
      </c>
      <c r="I250" s="159"/>
      <c r="L250" s="155"/>
      <c r="M250" s="179"/>
      <c r="N250" s="180"/>
      <c r="O250" s="180"/>
      <c r="P250" s="180"/>
      <c r="Q250" s="180"/>
      <c r="R250" s="180"/>
      <c r="S250" s="180"/>
      <c r="T250" s="181"/>
      <c r="AT250" s="156" t="s">
        <v>180</v>
      </c>
      <c r="AU250" s="156" t="s">
        <v>8</v>
      </c>
      <c r="AV250" s="13" t="s">
        <v>88</v>
      </c>
      <c r="AW250" s="13" t="s">
        <v>33</v>
      </c>
      <c r="AX250" s="13" t="s">
        <v>8</v>
      </c>
      <c r="AY250" s="156" t="s">
        <v>172</v>
      </c>
    </row>
    <row r="251" spans="2:65" s="1" customFormat="1" ht="6.95" customHeight="1">
      <c r="B251" s="44"/>
      <c r="C251" s="45"/>
      <c r="D251" s="45"/>
      <c r="E251" s="45"/>
      <c r="F251" s="45"/>
      <c r="G251" s="45"/>
      <c r="H251" s="45"/>
      <c r="I251" s="45"/>
      <c r="J251" s="45"/>
      <c r="K251" s="45"/>
      <c r="L251" s="32"/>
    </row>
  </sheetData>
  <autoFilter ref="C129:K250" xr:uid="{00000000-0009-0000-0000-000005000000}"/>
  <mergeCells count="9">
    <mergeCell ref="E87:H87"/>
    <mergeCell ref="E120:H120"/>
    <mergeCell ref="E122:H12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226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1" t="s">
        <v>5</v>
      </c>
      <c r="M2" s="212"/>
      <c r="N2" s="212"/>
      <c r="O2" s="212"/>
      <c r="P2" s="212"/>
      <c r="Q2" s="212"/>
      <c r="R2" s="212"/>
      <c r="S2" s="212"/>
      <c r="T2" s="212"/>
      <c r="U2" s="212"/>
      <c r="V2" s="212"/>
      <c r="AT2" s="17" t="s">
        <v>99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4.95" customHeight="1">
      <c r="B4" s="20"/>
      <c r="D4" s="21" t="s">
        <v>118</v>
      </c>
      <c r="L4" s="20"/>
      <c r="M4" s="89" t="s">
        <v>11</v>
      </c>
      <c r="AT4" s="17" t="s">
        <v>3</v>
      </c>
    </row>
    <row r="5" spans="2:46" ht="6.95" customHeight="1">
      <c r="B5" s="20"/>
      <c r="L5" s="20"/>
    </row>
    <row r="6" spans="2:46" ht="12" customHeight="1">
      <c r="B6" s="20"/>
      <c r="D6" s="27" t="s">
        <v>17</v>
      </c>
      <c r="L6" s="20"/>
    </row>
    <row r="7" spans="2:46" ht="26.25" customHeight="1">
      <c r="B7" s="20"/>
      <c r="E7" s="243" t="str">
        <f>'Rekapitulace stavby'!K6</f>
        <v>NPK a.s., Pardubická nemocnice - fototerapie, rodinný pokoj, mytí klecí</v>
      </c>
      <c r="F7" s="244"/>
      <c r="G7" s="244"/>
      <c r="H7" s="244"/>
      <c r="L7" s="20"/>
    </row>
    <row r="8" spans="2:46" s="1" customFormat="1" ht="12" customHeight="1">
      <c r="B8" s="32"/>
      <c r="D8" s="27" t="s">
        <v>131</v>
      </c>
      <c r="L8" s="32"/>
    </row>
    <row r="9" spans="2:46" s="1" customFormat="1" ht="16.5" customHeight="1">
      <c r="B9" s="32"/>
      <c r="E9" s="227" t="s">
        <v>1135</v>
      </c>
      <c r="F9" s="242"/>
      <c r="G9" s="242"/>
      <c r="H9" s="242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19</v>
      </c>
      <c r="F11" s="25" t="s">
        <v>1</v>
      </c>
      <c r="I11" s="27" t="s">
        <v>20</v>
      </c>
      <c r="J11" s="25" t="s">
        <v>1</v>
      </c>
      <c r="L11" s="32"/>
    </row>
    <row r="12" spans="2:46" s="1" customFormat="1" ht="12" customHeight="1">
      <c r="B12" s="32"/>
      <c r="D12" s="27" t="s">
        <v>21</v>
      </c>
      <c r="F12" s="25" t="s">
        <v>697</v>
      </c>
      <c r="I12" s="27" t="s">
        <v>23</v>
      </c>
      <c r="J12" s="52" t="str">
        <f>'Rekapitulace stavby'!AN8</f>
        <v>8. 10. 2025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25</v>
      </c>
      <c r="I14" s="27" t="s">
        <v>26</v>
      </c>
      <c r="J14" s="25" t="str">
        <f>IF('Rekapitulace stavby'!AN10="","",'Rekapitulace stavby'!AN10)</f>
        <v/>
      </c>
      <c r="L14" s="32"/>
    </row>
    <row r="15" spans="2:46" s="1" customFormat="1" ht="18" customHeight="1">
      <c r="B15" s="32"/>
      <c r="E15" s="25" t="str">
        <f>IF('Rekapitulace stavby'!E11="","",'Rekapitulace stavby'!E11)</f>
        <v>Nemocnice Pardubického kraje a.s., Kyjevská 44</v>
      </c>
      <c r="I15" s="27" t="s">
        <v>28</v>
      </c>
      <c r="J15" s="25" t="str">
        <f>IF('Rekapitulace stavby'!AN11="","",'Rekapitulace stavby'!AN11)</f>
        <v/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29</v>
      </c>
      <c r="I17" s="27" t="s">
        <v>26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45" t="str">
        <f>'Rekapitulace stavby'!E14</f>
        <v>Vyplň údaj</v>
      </c>
      <c r="F18" s="232"/>
      <c r="G18" s="232"/>
      <c r="H18" s="232"/>
      <c r="I18" s="27" t="s">
        <v>28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31</v>
      </c>
      <c r="I20" s="27" t="s">
        <v>26</v>
      </c>
      <c r="J20" s="25" t="str">
        <f>IF('Rekapitulace stavby'!AN16="","",'Rekapitulace stavby'!AN16)</f>
        <v/>
      </c>
      <c r="L20" s="32"/>
    </row>
    <row r="21" spans="2:12" s="1" customFormat="1" ht="18" customHeight="1">
      <c r="B21" s="32"/>
      <c r="E21" s="25" t="str">
        <f>IF('Rekapitulace stavby'!E17="","",'Rekapitulace stavby'!E17)</f>
        <v>Projekce CZ s.r.o., Tovární 290, Chrudim</v>
      </c>
      <c r="I21" s="27" t="s">
        <v>28</v>
      </c>
      <c r="J21" s="25" t="str">
        <f>IF('Rekapitulace stavby'!AN17="","",'Rekapitulace stavby'!AN17)</f>
        <v/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34</v>
      </c>
      <c r="I23" s="27" t="s">
        <v>26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>ing. V. Švehla</v>
      </c>
      <c r="I24" s="27" t="s">
        <v>28</v>
      </c>
      <c r="J24" s="25" t="str">
        <f>IF('Rekapitulace stavby'!AN20="","",'Rekapitulace stavby'!AN20)</f>
        <v/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36</v>
      </c>
      <c r="L26" s="32"/>
    </row>
    <row r="27" spans="2:12" s="7" customFormat="1" ht="16.5" customHeight="1">
      <c r="B27" s="90"/>
      <c r="E27" s="236" t="s">
        <v>1</v>
      </c>
      <c r="F27" s="236"/>
      <c r="G27" s="236"/>
      <c r="H27" s="236"/>
      <c r="L27" s="90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1" t="s">
        <v>37</v>
      </c>
      <c r="J30" s="66">
        <f>ROUND(J125, 0)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39</v>
      </c>
      <c r="I32" s="35" t="s">
        <v>38</v>
      </c>
      <c r="J32" s="35" t="s">
        <v>40</v>
      </c>
      <c r="L32" s="32"/>
    </row>
    <row r="33" spans="2:12" s="1" customFormat="1" ht="14.45" customHeight="1">
      <c r="B33" s="32"/>
      <c r="D33" s="55" t="s">
        <v>41</v>
      </c>
      <c r="E33" s="27" t="s">
        <v>42</v>
      </c>
      <c r="F33" s="92">
        <f>ROUND((SUM(BE125:BE225)),  0)</f>
        <v>0</v>
      </c>
      <c r="I33" s="93">
        <v>0.21</v>
      </c>
      <c r="J33" s="92">
        <f>ROUND(((SUM(BE125:BE225))*I33),  0)</f>
        <v>0</v>
      </c>
      <c r="L33" s="32"/>
    </row>
    <row r="34" spans="2:12" s="1" customFormat="1" ht="14.45" customHeight="1">
      <c r="B34" s="32"/>
      <c r="E34" s="27" t="s">
        <v>43</v>
      </c>
      <c r="F34" s="92">
        <f>ROUND((SUM(BF125:BF225)),  0)</f>
        <v>0</v>
      </c>
      <c r="I34" s="93">
        <v>0.12</v>
      </c>
      <c r="J34" s="92">
        <f>ROUND(((SUM(BF125:BF225))*I34),  0)</f>
        <v>0</v>
      </c>
      <c r="L34" s="32"/>
    </row>
    <row r="35" spans="2:12" s="1" customFormat="1" ht="14.45" hidden="1" customHeight="1">
      <c r="B35" s="32"/>
      <c r="E35" s="27" t="s">
        <v>44</v>
      </c>
      <c r="F35" s="92">
        <f>ROUND((SUM(BG125:BG225)),  0)</f>
        <v>0</v>
      </c>
      <c r="I35" s="93">
        <v>0.21</v>
      </c>
      <c r="J35" s="92">
        <f>0</f>
        <v>0</v>
      </c>
      <c r="L35" s="32"/>
    </row>
    <row r="36" spans="2:12" s="1" customFormat="1" ht="14.45" hidden="1" customHeight="1">
      <c r="B36" s="32"/>
      <c r="E36" s="27" t="s">
        <v>45</v>
      </c>
      <c r="F36" s="92">
        <f>ROUND((SUM(BH125:BH225)),  0)</f>
        <v>0</v>
      </c>
      <c r="I36" s="93">
        <v>0.12</v>
      </c>
      <c r="J36" s="92">
        <f>0</f>
        <v>0</v>
      </c>
      <c r="L36" s="32"/>
    </row>
    <row r="37" spans="2:12" s="1" customFormat="1" ht="14.45" hidden="1" customHeight="1">
      <c r="B37" s="32"/>
      <c r="E37" s="27" t="s">
        <v>46</v>
      </c>
      <c r="F37" s="92">
        <f>ROUND((SUM(BI125:BI225)),  0)</f>
        <v>0</v>
      </c>
      <c r="I37" s="93">
        <v>0</v>
      </c>
      <c r="J37" s="92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4"/>
      <c r="D39" s="95" t="s">
        <v>47</v>
      </c>
      <c r="E39" s="57"/>
      <c r="F39" s="57"/>
      <c r="G39" s="96" t="s">
        <v>48</v>
      </c>
      <c r="H39" s="97" t="s">
        <v>49</v>
      </c>
      <c r="I39" s="57"/>
      <c r="J39" s="98">
        <f>SUM(J30:J37)</f>
        <v>0</v>
      </c>
      <c r="K39" s="99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50</v>
      </c>
      <c r="E50" s="42"/>
      <c r="F50" s="42"/>
      <c r="G50" s="41" t="s">
        <v>51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2"/>
      <c r="D61" s="43" t="s">
        <v>52</v>
      </c>
      <c r="E61" s="34"/>
      <c r="F61" s="100" t="s">
        <v>53</v>
      </c>
      <c r="G61" s="43" t="s">
        <v>52</v>
      </c>
      <c r="H61" s="34"/>
      <c r="I61" s="34"/>
      <c r="J61" s="101" t="s">
        <v>53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2"/>
      <c r="D65" s="41" t="s">
        <v>54</v>
      </c>
      <c r="E65" s="42"/>
      <c r="F65" s="42"/>
      <c r="G65" s="41" t="s">
        <v>55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2"/>
      <c r="D76" s="43" t="s">
        <v>52</v>
      </c>
      <c r="E76" s="34"/>
      <c r="F76" s="100" t="s">
        <v>53</v>
      </c>
      <c r="G76" s="43" t="s">
        <v>52</v>
      </c>
      <c r="H76" s="34"/>
      <c r="I76" s="34"/>
      <c r="J76" s="101" t="s">
        <v>53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136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17</v>
      </c>
      <c r="L84" s="32"/>
    </row>
    <row r="85" spans="2:47" s="1" customFormat="1" ht="26.25" customHeight="1">
      <c r="B85" s="32"/>
      <c r="E85" s="243" t="str">
        <f>E7</f>
        <v>NPK a.s., Pardubická nemocnice - fototerapie, rodinný pokoj, mytí klecí</v>
      </c>
      <c r="F85" s="244"/>
      <c r="G85" s="244"/>
      <c r="H85" s="244"/>
      <c r="L85" s="32"/>
    </row>
    <row r="86" spans="2:47" s="1" customFormat="1" ht="12" customHeight="1">
      <c r="B86" s="32"/>
      <c r="C86" s="27" t="s">
        <v>131</v>
      </c>
      <c r="L86" s="32"/>
    </row>
    <row r="87" spans="2:47" s="1" customFormat="1" ht="16.5" customHeight="1">
      <c r="B87" s="32"/>
      <c r="E87" s="227" t="str">
        <f>E9</f>
        <v>6 - Mytí klecí - ZTI, VZT</v>
      </c>
      <c r="F87" s="242"/>
      <c r="G87" s="242"/>
      <c r="H87" s="242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21</v>
      </c>
      <c r="F89" s="25" t="str">
        <f>F12</f>
        <v xml:space="preserve"> </v>
      </c>
      <c r="I89" s="27" t="s">
        <v>23</v>
      </c>
      <c r="J89" s="52" t="str">
        <f>IF(J12="","",J12)</f>
        <v>8. 10. 2025</v>
      </c>
      <c r="L89" s="32"/>
    </row>
    <row r="90" spans="2:47" s="1" customFormat="1" ht="6.95" customHeight="1">
      <c r="B90" s="32"/>
      <c r="L90" s="32"/>
    </row>
    <row r="91" spans="2:47" s="1" customFormat="1" ht="25.7" customHeight="1">
      <c r="B91" s="32"/>
      <c r="C91" s="27" t="s">
        <v>25</v>
      </c>
      <c r="F91" s="25" t="str">
        <f>E15</f>
        <v>Nemocnice Pardubického kraje a.s., Kyjevská 44</v>
      </c>
      <c r="I91" s="27" t="s">
        <v>31</v>
      </c>
      <c r="J91" s="30" t="str">
        <f>E21</f>
        <v>Projekce CZ s.r.o., Tovární 290, Chrudim</v>
      </c>
      <c r="L91" s="32"/>
    </row>
    <row r="92" spans="2:47" s="1" customFormat="1" ht="15.2" customHeight="1">
      <c r="B92" s="32"/>
      <c r="C92" s="27" t="s">
        <v>29</v>
      </c>
      <c r="F92" s="25" t="str">
        <f>IF(E18="","",E18)</f>
        <v>Vyplň údaj</v>
      </c>
      <c r="I92" s="27" t="s">
        <v>34</v>
      </c>
      <c r="J92" s="30" t="str">
        <f>E24</f>
        <v>ing. V. Švehla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2" t="s">
        <v>137</v>
      </c>
      <c r="D94" s="94"/>
      <c r="E94" s="94"/>
      <c r="F94" s="94"/>
      <c r="G94" s="94"/>
      <c r="H94" s="94"/>
      <c r="I94" s="94"/>
      <c r="J94" s="103" t="s">
        <v>138</v>
      </c>
      <c r="K94" s="94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4" t="s">
        <v>139</v>
      </c>
      <c r="J96" s="66">
        <f>J125</f>
        <v>0</v>
      </c>
      <c r="L96" s="32"/>
      <c r="AU96" s="17" t="s">
        <v>140</v>
      </c>
    </row>
    <row r="97" spans="2:12" s="8" customFormat="1" ht="24.95" customHeight="1">
      <c r="B97" s="105"/>
      <c r="D97" s="106" t="s">
        <v>698</v>
      </c>
      <c r="E97" s="107"/>
      <c r="F97" s="107"/>
      <c r="G97" s="107"/>
      <c r="H97" s="107"/>
      <c r="I97" s="107"/>
      <c r="J97" s="108">
        <f>J126</f>
        <v>0</v>
      </c>
      <c r="L97" s="105"/>
    </row>
    <row r="98" spans="2:12" s="9" customFormat="1" ht="19.899999999999999" customHeight="1">
      <c r="B98" s="109"/>
      <c r="D98" s="110" t="s">
        <v>699</v>
      </c>
      <c r="E98" s="111"/>
      <c r="F98" s="111"/>
      <c r="G98" s="111"/>
      <c r="H98" s="111"/>
      <c r="I98" s="111"/>
      <c r="J98" s="112">
        <f>J127</f>
        <v>0</v>
      </c>
      <c r="L98" s="109"/>
    </row>
    <row r="99" spans="2:12" s="8" customFormat="1" ht="24.95" customHeight="1">
      <c r="B99" s="105"/>
      <c r="D99" s="106" t="s">
        <v>700</v>
      </c>
      <c r="E99" s="107"/>
      <c r="F99" s="107"/>
      <c r="G99" s="107"/>
      <c r="H99" s="107"/>
      <c r="I99" s="107"/>
      <c r="J99" s="108">
        <f>J138</f>
        <v>0</v>
      </c>
      <c r="L99" s="105"/>
    </row>
    <row r="100" spans="2:12" s="9" customFormat="1" ht="19.899999999999999" customHeight="1">
      <c r="B100" s="109"/>
      <c r="D100" s="110" t="s">
        <v>701</v>
      </c>
      <c r="E100" s="111"/>
      <c r="F100" s="111"/>
      <c r="G100" s="111"/>
      <c r="H100" s="111"/>
      <c r="I100" s="111"/>
      <c r="J100" s="112">
        <f>J139</f>
        <v>0</v>
      </c>
      <c r="L100" s="109"/>
    </row>
    <row r="101" spans="2:12" s="9" customFormat="1" ht="19.899999999999999" customHeight="1">
      <c r="B101" s="109"/>
      <c r="D101" s="110" t="s">
        <v>702</v>
      </c>
      <c r="E101" s="111"/>
      <c r="F101" s="111"/>
      <c r="G101" s="111"/>
      <c r="H101" s="111"/>
      <c r="I101" s="111"/>
      <c r="J101" s="112">
        <f>J147</f>
        <v>0</v>
      </c>
      <c r="L101" s="109"/>
    </row>
    <row r="102" spans="2:12" s="9" customFormat="1" ht="19.899999999999999" customHeight="1">
      <c r="B102" s="109"/>
      <c r="D102" s="110" t="s">
        <v>703</v>
      </c>
      <c r="E102" s="111"/>
      <c r="F102" s="111"/>
      <c r="G102" s="111"/>
      <c r="H102" s="111"/>
      <c r="I102" s="111"/>
      <c r="J102" s="112">
        <f>J161</f>
        <v>0</v>
      </c>
      <c r="L102" s="109"/>
    </row>
    <row r="103" spans="2:12" s="9" customFormat="1" ht="19.899999999999999" customHeight="1">
      <c r="B103" s="109"/>
      <c r="D103" s="110" t="s">
        <v>1136</v>
      </c>
      <c r="E103" s="111"/>
      <c r="F103" s="111"/>
      <c r="G103" s="111"/>
      <c r="H103" s="111"/>
      <c r="I103" s="111"/>
      <c r="J103" s="112">
        <f>J181</f>
        <v>0</v>
      </c>
      <c r="L103" s="109"/>
    </row>
    <row r="104" spans="2:12" s="9" customFormat="1" ht="19.899999999999999" customHeight="1">
      <c r="B104" s="109"/>
      <c r="D104" s="110" t="s">
        <v>707</v>
      </c>
      <c r="E104" s="111"/>
      <c r="F104" s="111"/>
      <c r="G104" s="111"/>
      <c r="H104" s="111"/>
      <c r="I104" s="111"/>
      <c r="J104" s="112">
        <f>J185</f>
        <v>0</v>
      </c>
      <c r="L104" s="109"/>
    </row>
    <row r="105" spans="2:12" s="8" customFormat="1" ht="24.95" customHeight="1">
      <c r="B105" s="105"/>
      <c r="D105" s="106" t="s">
        <v>709</v>
      </c>
      <c r="E105" s="107"/>
      <c r="F105" s="107"/>
      <c r="G105" s="107"/>
      <c r="H105" s="107"/>
      <c r="I105" s="107"/>
      <c r="J105" s="108">
        <f>J223</f>
        <v>0</v>
      </c>
      <c r="L105" s="105"/>
    </row>
    <row r="106" spans="2:12" s="1" customFormat="1" ht="21.75" customHeight="1">
      <c r="B106" s="32"/>
      <c r="L106" s="32"/>
    </row>
    <row r="107" spans="2:12" s="1" customFormat="1" ht="6.95" customHeight="1">
      <c r="B107" s="44"/>
      <c r="C107" s="45"/>
      <c r="D107" s="45"/>
      <c r="E107" s="45"/>
      <c r="F107" s="45"/>
      <c r="G107" s="45"/>
      <c r="H107" s="45"/>
      <c r="I107" s="45"/>
      <c r="J107" s="45"/>
      <c r="K107" s="45"/>
      <c r="L107" s="32"/>
    </row>
    <row r="111" spans="2:12" s="1" customFormat="1" ht="6.95" customHeight="1">
      <c r="B111" s="46"/>
      <c r="C111" s="47"/>
      <c r="D111" s="47"/>
      <c r="E111" s="47"/>
      <c r="F111" s="47"/>
      <c r="G111" s="47"/>
      <c r="H111" s="47"/>
      <c r="I111" s="47"/>
      <c r="J111" s="47"/>
      <c r="K111" s="47"/>
      <c r="L111" s="32"/>
    </row>
    <row r="112" spans="2:12" s="1" customFormat="1" ht="24.95" customHeight="1">
      <c r="B112" s="32"/>
      <c r="C112" s="21" t="s">
        <v>157</v>
      </c>
      <c r="L112" s="32"/>
    </row>
    <row r="113" spans="2:65" s="1" customFormat="1" ht="6.95" customHeight="1">
      <c r="B113" s="32"/>
      <c r="L113" s="32"/>
    </row>
    <row r="114" spans="2:65" s="1" customFormat="1" ht="12" customHeight="1">
      <c r="B114" s="32"/>
      <c r="C114" s="27" t="s">
        <v>17</v>
      </c>
      <c r="L114" s="32"/>
    </row>
    <row r="115" spans="2:65" s="1" customFormat="1" ht="26.25" customHeight="1">
      <c r="B115" s="32"/>
      <c r="E115" s="243" t="str">
        <f>E7</f>
        <v>NPK a.s., Pardubická nemocnice - fototerapie, rodinný pokoj, mytí klecí</v>
      </c>
      <c r="F115" s="244"/>
      <c r="G115" s="244"/>
      <c r="H115" s="244"/>
      <c r="L115" s="32"/>
    </row>
    <row r="116" spans="2:65" s="1" customFormat="1" ht="12" customHeight="1">
      <c r="B116" s="32"/>
      <c r="C116" s="27" t="s">
        <v>131</v>
      </c>
      <c r="L116" s="32"/>
    </row>
    <row r="117" spans="2:65" s="1" customFormat="1" ht="16.5" customHeight="1">
      <c r="B117" s="32"/>
      <c r="E117" s="227" t="str">
        <f>E9</f>
        <v>6 - Mytí klecí - ZTI, VZT</v>
      </c>
      <c r="F117" s="242"/>
      <c r="G117" s="242"/>
      <c r="H117" s="242"/>
      <c r="L117" s="32"/>
    </row>
    <row r="118" spans="2:65" s="1" customFormat="1" ht="6.95" customHeight="1">
      <c r="B118" s="32"/>
      <c r="L118" s="32"/>
    </row>
    <row r="119" spans="2:65" s="1" customFormat="1" ht="12" customHeight="1">
      <c r="B119" s="32"/>
      <c r="C119" s="27" t="s">
        <v>21</v>
      </c>
      <c r="F119" s="25" t="str">
        <f>F12</f>
        <v xml:space="preserve"> </v>
      </c>
      <c r="I119" s="27" t="s">
        <v>23</v>
      </c>
      <c r="J119" s="52" t="str">
        <f>IF(J12="","",J12)</f>
        <v>8. 10. 2025</v>
      </c>
      <c r="L119" s="32"/>
    </row>
    <row r="120" spans="2:65" s="1" customFormat="1" ht="6.95" customHeight="1">
      <c r="B120" s="32"/>
      <c r="L120" s="32"/>
    </row>
    <row r="121" spans="2:65" s="1" customFormat="1" ht="25.7" customHeight="1">
      <c r="B121" s="32"/>
      <c r="C121" s="27" t="s">
        <v>25</v>
      </c>
      <c r="F121" s="25" t="str">
        <f>E15</f>
        <v>Nemocnice Pardubického kraje a.s., Kyjevská 44</v>
      </c>
      <c r="I121" s="27" t="s">
        <v>31</v>
      </c>
      <c r="J121" s="30" t="str">
        <f>E21</f>
        <v>Projekce CZ s.r.o., Tovární 290, Chrudim</v>
      </c>
      <c r="L121" s="32"/>
    </row>
    <row r="122" spans="2:65" s="1" customFormat="1" ht="15.2" customHeight="1">
      <c r="B122" s="32"/>
      <c r="C122" s="27" t="s">
        <v>29</v>
      </c>
      <c r="F122" s="25" t="str">
        <f>IF(E18="","",E18)</f>
        <v>Vyplň údaj</v>
      </c>
      <c r="I122" s="27" t="s">
        <v>34</v>
      </c>
      <c r="J122" s="30" t="str">
        <f>E24</f>
        <v>ing. V. Švehla</v>
      </c>
      <c r="L122" s="32"/>
    </row>
    <row r="123" spans="2:65" s="1" customFormat="1" ht="10.35" customHeight="1">
      <c r="B123" s="32"/>
      <c r="L123" s="32"/>
    </row>
    <row r="124" spans="2:65" s="10" customFormat="1" ht="29.25" customHeight="1">
      <c r="B124" s="113"/>
      <c r="C124" s="114" t="s">
        <v>158</v>
      </c>
      <c r="D124" s="115" t="s">
        <v>62</v>
      </c>
      <c r="E124" s="115" t="s">
        <v>58</v>
      </c>
      <c r="F124" s="115" t="s">
        <v>59</v>
      </c>
      <c r="G124" s="115" t="s">
        <v>159</v>
      </c>
      <c r="H124" s="115" t="s">
        <v>160</v>
      </c>
      <c r="I124" s="115" t="s">
        <v>161</v>
      </c>
      <c r="J124" s="115" t="s">
        <v>138</v>
      </c>
      <c r="K124" s="116" t="s">
        <v>162</v>
      </c>
      <c r="L124" s="113"/>
      <c r="M124" s="59" t="s">
        <v>1</v>
      </c>
      <c r="N124" s="60" t="s">
        <v>41</v>
      </c>
      <c r="O124" s="60" t="s">
        <v>163</v>
      </c>
      <c r="P124" s="60" t="s">
        <v>164</v>
      </c>
      <c r="Q124" s="60" t="s">
        <v>165</v>
      </c>
      <c r="R124" s="60" t="s">
        <v>166</v>
      </c>
      <c r="S124" s="60" t="s">
        <v>167</v>
      </c>
      <c r="T124" s="61" t="s">
        <v>168</v>
      </c>
    </row>
    <row r="125" spans="2:65" s="1" customFormat="1" ht="22.9" customHeight="1">
      <c r="B125" s="32"/>
      <c r="C125" s="64" t="s">
        <v>169</v>
      </c>
      <c r="J125" s="117">
        <f>BK125</f>
        <v>0</v>
      </c>
      <c r="L125" s="32"/>
      <c r="M125" s="62"/>
      <c r="N125" s="53"/>
      <c r="O125" s="53"/>
      <c r="P125" s="118">
        <f>P126+P138+P223</f>
        <v>0</v>
      </c>
      <c r="Q125" s="53"/>
      <c r="R125" s="118">
        <f>R126+R138+R223</f>
        <v>0</v>
      </c>
      <c r="S125" s="53"/>
      <c r="T125" s="119">
        <f>T126+T138+T223</f>
        <v>0</v>
      </c>
      <c r="AT125" s="17" t="s">
        <v>76</v>
      </c>
      <c r="AU125" s="17" t="s">
        <v>140</v>
      </c>
      <c r="BK125" s="120">
        <f>BK126+BK138+BK223</f>
        <v>0</v>
      </c>
    </row>
    <row r="126" spans="2:65" s="11" customFormat="1" ht="25.9" customHeight="1">
      <c r="B126" s="121"/>
      <c r="D126" s="122" t="s">
        <v>76</v>
      </c>
      <c r="E126" s="123" t="s">
        <v>170</v>
      </c>
      <c r="F126" s="123" t="s">
        <v>710</v>
      </c>
      <c r="I126" s="124"/>
      <c r="J126" s="125">
        <f>BK126</f>
        <v>0</v>
      </c>
      <c r="L126" s="121"/>
      <c r="M126" s="126"/>
      <c r="P126" s="127">
        <f>P127</f>
        <v>0</v>
      </c>
      <c r="R126" s="127">
        <f>R127</f>
        <v>0</v>
      </c>
      <c r="T126" s="128">
        <f>T127</f>
        <v>0</v>
      </c>
      <c r="AR126" s="122" t="s">
        <v>8</v>
      </c>
      <c r="AT126" s="129" t="s">
        <v>76</v>
      </c>
      <c r="AU126" s="129" t="s">
        <v>77</v>
      </c>
      <c r="AY126" s="122" t="s">
        <v>172</v>
      </c>
      <c r="BK126" s="130">
        <f>BK127</f>
        <v>0</v>
      </c>
    </row>
    <row r="127" spans="2:65" s="11" customFormat="1" ht="22.9" customHeight="1">
      <c r="B127" s="121"/>
      <c r="D127" s="122" t="s">
        <v>76</v>
      </c>
      <c r="E127" s="131" t="s">
        <v>106</v>
      </c>
      <c r="F127" s="131" t="s">
        <v>711</v>
      </c>
      <c r="I127" s="124"/>
      <c r="J127" s="132">
        <f>BK127</f>
        <v>0</v>
      </c>
      <c r="L127" s="121"/>
      <c r="M127" s="126"/>
      <c r="P127" s="127">
        <f>SUM(P128:P137)</f>
        <v>0</v>
      </c>
      <c r="R127" s="127">
        <f>SUM(R128:R137)</f>
        <v>0</v>
      </c>
      <c r="T127" s="128">
        <f>SUM(T128:T137)</f>
        <v>0</v>
      </c>
      <c r="AR127" s="122" t="s">
        <v>8</v>
      </c>
      <c r="AT127" s="129" t="s">
        <v>76</v>
      </c>
      <c r="AU127" s="129" t="s">
        <v>8</v>
      </c>
      <c r="AY127" s="122" t="s">
        <v>172</v>
      </c>
      <c r="BK127" s="130">
        <f>SUM(BK128:BK137)</f>
        <v>0</v>
      </c>
    </row>
    <row r="128" spans="2:65" s="1" customFormat="1" ht="55.5" customHeight="1">
      <c r="B128" s="133"/>
      <c r="C128" s="134" t="s">
        <v>8</v>
      </c>
      <c r="D128" s="134" t="s">
        <v>174</v>
      </c>
      <c r="E128" s="135" t="s">
        <v>712</v>
      </c>
      <c r="F128" s="136" t="s">
        <v>713</v>
      </c>
      <c r="G128" s="137" t="s">
        <v>191</v>
      </c>
      <c r="H128" s="138">
        <v>1</v>
      </c>
      <c r="I128" s="139"/>
      <c r="J128" s="140">
        <f>ROUND(I128*H128,0)</f>
        <v>0</v>
      </c>
      <c r="K128" s="136" t="s">
        <v>1</v>
      </c>
      <c r="L128" s="32"/>
      <c r="M128" s="141" t="s">
        <v>1</v>
      </c>
      <c r="N128" s="142" t="s">
        <v>42</v>
      </c>
      <c r="P128" s="143">
        <f>O128*H128</f>
        <v>0</v>
      </c>
      <c r="Q128" s="143">
        <v>0</v>
      </c>
      <c r="R128" s="143">
        <f>Q128*H128</f>
        <v>0</v>
      </c>
      <c r="S128" s="143">
        <v>0</v>
      </c>
      <c r="T128" s="144">
        <f>S128*H128</f>
        <v>0</v>
      </c>
      <c r="AR128" s="145" t="s">
        <v>91</v>
      </c>
      <c r="AT128" s="145" t="s">
        <v>174</v>
      </c>
      <c r="AU128" s="145" t="s">
        <v>85</v>
      </c>
      <c r="AY128" s="17" t="s">
        <v>172</v>
      </c>
      <c r="BE128" s="146">
        <f>IF(N128="základní",J128,0)</f>
        <v>0</v>
      </c>
      <c r="BF128" s="146">
        <f>IF(N128="snížená",J128,0)</f>
        <v>0</v>
      </c>
      <c r="BG128" s="146">
        <f>IF(N128="zákl. přenesená",J128,0)</f>
        <v>0</v>
      </c>
      <c r="BH128" s="146">
        <f>IF(N128="sníž. přenesená",J128,0)</f>
        <v>0</v>
      </c>
      <c r="BI128" s="146">
        <f>IF(N128="nulová",J128,0)</f>
        <v>0</v>
      </c>
      <c r="BJ128" s="17" t="s">
        <v>8</v>
      </c>
      <c r="BK128" s="146">
        <f>ROUND(I128*H128,0)</f>
        <v>0</v>
      </c>
      <c r="BL128" s="17" t="s">
        <v>91</v>
      </c>
      <c r="BM128" s="145" t="s">
        <v>85</v>
      </c>
    </row>
    <row r="129" spans="2:65" s="12" customFormat="1">
      <c r="B129" s="147"/>
      <c r="D129" s="148" t="s">
        <v>180</v>
      </c>
      <c r="E129" s="149" t="s">
        <v>1</v>
      </c>
      <c r="F129" s="150" t="s">
        <v>714</v>
      </c>
      <c r="H129" s="151">
        <v>1</v>
      </c>
      <c r="I129" s="152"/>
      <c r="L129" s="147"/>
      <c r="M129" s="153"/>
      <c r="T129" s="154"/>
      <c r="AT129" s="149" t="s">
        <v>180</v>
      </c>
      <c r="AU129" s="149" t="s">
        <v>85</v>
      </c>
      <c r="AV129" s="12" t="s">
        <v>85</v>
      </c>
      <c r="AW129" s="12" t="s">
        <v>33</v>
      </c>
      <c r="AX129" s="12" t="s">
        <v>77</v>
      </c>
      <c r="AY129" s="149" t="s">
        <v>172</v>
      </c>
    </row>
    <row r="130" spans="2:65" s="14" customFormat="1">
      <c r="B130" s="172"/>
      <c r="D130" s="148" t="s">
        <v>180</v>
      </c>
      <c r="E130" s="173" t="s">
        <v>1</v>
      </c>
      <c r="F130" s="174" t="s">
        <v>644</v>
      </c>
      <c r="H130" s="175">
        <v>1</v>
      </c>
      <c r="I130" s="176"/>
      <c r="L130" s="172"/>
      <c r="M130" s="177"/>
      <c r="T130" s="178"/>
      <c r="AT130" s="173" t="s">
        <v>180</v>
      </c>
      <c r="AU130" s="173" t="s">
        <v>85</v>
      </c>
      <c r="AV130" s="14" t="s">
        <v>91</v>
      </c>
      <c r="AW130" s="14" t="s">
        <v>33</v>
      </c>
      <c r="AX130" s="14" t="s">
        <v>8</v>
      </c>
      <c r="AY130" s="173" t="s">
        <v>172</v>
      </c>
    </row>
    <row r="131" spans="2:65" s="1" customFormat="1" ht="37.9" customHeight="1">
      <c r="B131" s="133"/>
      <c r="C131" s="134" t="s">
        <v>85</v>
      </c>
      <c r="D131" s="134" t="s">
        <v>174</v>
      </c>
      <c r="E131" s="135" t="s">
        <v>274</v>
      </c>
      <c r="F131" s="136" t="s">
        <v>1137</v>
      </c>
      <c r="G131" s="137" t="s">
        <v>276</v>
      </c>
      <c r="H131" s="138">
        <v>7.3999999999999996E-2</v>
      </c>
      <c r="I131" s="139"/>
      <c r="J131" s="140">
        <f>ROUND(I131*H131,0)</f>
        <v>0</v>
      </c>
      <c r="K131" s="136" t="s">
        <v>1</v>
      </c>
      <c r="L131" s="32"/>
      <c r="M131" s="141" t="s">
        <v>1</v>
      </c>
      <c r="N131" s="142" t="s">
        <v>42</v>
      </c>
      <c r="P131" s="143">
        <f>O131*H131</f>
        <v>0</v>
      </c>
      <c r="Q131" s="143">
        <v>0</v>
      </c>
      <c r="R131" s="143">
        <f>Q131*H131</f>
        <v>0</v>
      </c>
      <c r="S131" s="143">
        <v>0</v>
      </c>
      <c r="T131" s="144">
        <f>S131*H131</f>
        <v>0</v>
      </c>
      <c r="AR131" s="145" t="s">
        <v>91</v>
      </c>
      <c r="AT131" s="145" t="s">
        <v>174</v>
      </c>
      <c r="AU131" s="145" t="s">
        <v>85</v>
      </c>
      <c r="AY131" s="17" t="s">
        <v>172</v>
      </c>
      <c r="BE131" s="146">
        <f>IF(N131="základní",J131,0)</f>
        <v>0</v>
      </c>
      <c r="BF131" s="146">
        <f>IF(N131="snížená",J131,0)</f>
        <v>0</v>
      </c>
      <c r="BG131" s="146">
        <f>IF(N131="zákl. přenesená",J131,0)</f>
        <v>0</v>
      </c>
      <c r="BH131" s="146">
        <f>IF(N131="sníž. přenesená",J131,0)</f>
        <v>0</v>
      </c>
      <c r="BI131" s="146">
        <f>IF(N131="nulová",J131,0)</f>
        <v>0</v>
      </c>
      <c r="BJ131" s="17" t="s">
        <v>8</v>
      </c>
      <c r="BK131" s="146">
        <f>ROUND(I131*H131,0)</f>
        <v>0</v>
      </c>
      <c r="BL131" s="17" t="s">
        <v>91</v>
      </c>
      <c r="BM131" s="145" t="s">
        <v>91</v>
      </c>
    </row>
    <row r="132" spans="2:65" s="15" customFormat="1">
      <c r="B132" s="182"/>
      <c r="D132" s="148" t="s">
        <v>180</v>
      </c>
      <c r="E132" s="183" t="s">
        <v>1</v>
      </c>
      <c r="F132" s="184" t="s">
        <v>1138</v>
      </c>
      <c r="H132" s="183" t="s">
        <v>1</v>
      </c>
      <c r="I132" s="185"/>
      <c r="L132" s="182"/>
      <c r="M132" s="186"/>
      <c r="T132" s="187"/>
      <c r="AT132" s="183" t="s">
        <v>180</v>
      </c>
      <c r="AU132" s="183" t="s">
        <v>85</v>
      </c>
      <c r="AV132" s="15" t="s">
        <v>8</v>
      </c>
      <c r="AW132" s="15" t="s">
        <v>33</v>
      </c>
      <c r="AX132" s="15" t="s">
        <v>77</v>
      </c>
      <c r="AY132" s="183" t="s">
        <v>172</v>
      </c>
    </row>
    <row r="133" spans="2:65" s="12" customFormat="1">
      <c r="B133" s="147"/>
      <c r="D133" s="148" t="s">
        <v>180</v>
      </c>
      <c r="E133" s="149" t="s">
        <v>1</v>
      </c>
      <c r="F133" s="150" t="s">
        <v>1139</v>
      </c>
      <c r="H133" s="151">
        <v>7.3999999999999996E-2</v>
      </c>
      <c r="I133" s="152"/>
      <c r="L133" s="147"/>
      <c r="M133" s="153"/>
      <c r="T133" s="154"/>
      <c r="AT133" s="149" t="s">
        <v>180</v>
      </c>
      <c r="AU133" s="149" t="s">
        <v>85</v>
      </c>
      <c r="AV133" s="12" t="s">
        <v>85</v>
      </c>
      <c r="AW133" s="12" t="s">
        <v>33</v>
      </c>
      <c r="AX133" s="12" t="s">
        <v>77</v>
      </c>
      <c r="AY133" s="149" t="s">
        <v>172</v>
      </c>
    </row>
    <row r="134" spans="2:65" s="14" customFormat="1">
      <c r="B134" s="172"/>
      <c r="D134" s="148" t="s">
        <v>180</v>
      </c>
      <c r="E134" s="173" t="s">
        <v>1</v>
      </c>
      <c r="F134" s="174" t="s">
        <v>644</v>
      </c>
      <c r="H134" s="175">
        <v>7.3999999999999996E-2</v>
      </c>
      <c r="I134" s="176"/>
      <c r="L134" s="172"/>
      <c r="M134" s="177"/>
      <c r="T134" s="178"/>
      <c r="AT134" s="173" t="s">
        <v>180</v>
      </c>
      <c r="AU134" s="173" t="s">
        <v>85</v>
      </c>
      <c r="AV134" s="14" t="s">
        <v>91</v>
      </c>
      <c r="AW134" s="14" t="s">
        <v>33</v>
      </c>
      <c r="AX134" s="14" t="s">
        <v>8</v>
      </c>
      <c r="AY134" s="173" t="s">
        <v>172</v>
      </c>
    </row>
    <row r="135" spans="2:65" s="1" customFormat="1" ht="37.9" customHeight="1">
      <c r="B135" s="133"/>
      <c r="C135" s="134" t="s">
        <v>88</v>
      </c>
      <c r="D135" s="134" t="s">
        <v>174</v>
      </c>
      <c r="E135" s="135" t="s">
        <v>1140</v>
      </c>
      <c r="F135" s="136" t="s">
        <v>1141</v>
      </c>
      <c r="G135" s="137" t="s">
        <v>202</v>
      </c>
      <c r="H135" s="138">
        <v>0.8</v>
      </c>
      <c r="I135" s="139"/>
      <c r="J135" s="140">
        <f>ROUND(I135*H135,0)</f>
        <v>0</v>
      </c>
      <c r="K135" s="136" t="s">
        <v>1</v>
      </c>
      <c r="L135" s="32"/>
      <c r="M135" s="141" t="s">
        <v>1</v>
      </c>
      <c r="N135" s="142" t="s">
        <v>42</v>
      </c>
      <c r="P135" s="143">
        <f>O135*H135</f>
        <v>0</v>
      </c>
      <c r="Q135" s="143">
        <v>0</v>
      </c>
      <c r="R135" s="143">
        <f>Q135*H135</f>
        <v>0</v>
      </c>
      <c r="S135" s="143">
        <v>0</v>
      </c>
      <c r="T135" s="144">
        <f>S135*H135</f>
        <v>0</v>
      </c>
      <c r="AR135" s="145" t="s">
        <v>91</v>
      </c>
      <c r="AT135" s="145" t="s">
        <v>174</v>
      </c>
      <c r="AU135" s="145" t="s">
        <v>85</v>
      </c>
      <c r="AY135" s="17" t="s">
        <v>172</v>
      </c>
      <c r="BE135" s="146">
        <f>IF(N135="základní",J135,0)</f>
        <v>0</v>
      </c>
      <c r="BF135" s="146">
        <f>IF(N135="snížená",J135,0)</f>
        <v>0</v>
      </c>
      <c r="BG135" s="146">
        <f>IF(N135="zákl. přenesená",J135,0)</f>
        <v>0</v>
      </c>
      <c r="BH135" s="146">
        <f>IF(N135="sníž. přenesená",J135,0)</f>
        <v>0</v>
      </c>
      <c r="BI135" s="146">
        <f>IF(N135="nulová",J135,0)</f>
        <v>0</v>
      </c>
      <c r="BJ135" s="17" t="s">
        <v>8</v>
      </c>
      <c r="BK135" s="146">
        <f>ROUND(I135*H135,0)</f>
        <v>0</v>
      </c>
      <c r="BL135" s="17" t="s">
        <v>91</v>
      </c>
      <c r="BM135" s="145" t="s">
        <v>97</v>
      </c>
    </row>
    <row r="136" spans="2:65" s="12" customFormat="1">
      <c r="B136" s="147"/>
      <c r="D136" s="148" t="s">
        <v>180</v>
      </c>
      <c r="E136" s="149" t="s">
        <v>1</v>
      </c>
      <c r="F136" s="150" t="s">
        <v>1142</v>
      </c>
      <c r="H136" s="151">
        <v>0.8</v>
      </c>
      <c r="I136" s="152"/>
      <c r="L136" s="147"/>
      <c r="M136" s="153"/>
      <c r="T136" s="154"/>
      <c r="AT136" s="149" t="s">
        <v>180</v>
      </c>
      <c r="AU136" s="149" t="s">
        <v>85</v>
      </c>
      <c r="AV136" s="12" t="s">
        <v>85</v>
      </c>
      <c r="AW136" s="12" t="s">
        <v>33</v>
      </c>
      <c r="AX136" s="12" t="s">
        <v>77</v>
      </c>
      <c r="AY136" s="149" t="s">
        <v>172</v>
      </c>
    </row>
    <row r="137" spans="2:65" s="14" customFormat="1">
      <c r="B137" s="172"/>
      <c r="D137" s="148" t="s">
        <v>180</v>
      </c>
      <c r="E137" s="173" t="s">
        <v>1</v>
      </c>
      <c r="F137" s="174" t="s">
        <v>644</v>
      </c>
      <c r="H137" s="175">
        <v>0.8</v>
      </c>
      <c r="I137" s="176"/>
      <c r="L137" s="172"/>
      <c r="M137" s="177"/>
      <c r="T137" s="178"/>
      <c r="AT137" s="173" t="s">
        <v>180</v>
      </c>
      <c r="AU137" s="173" t="s">
        <v>85</v>
      </c>
      <c r="AV137" s="14" t="s">
        <v>91</v>
      </c>
      <c r="AW137" s="14" t="s">
        <v>33</v>
      </c>
      <c r="AX137" s="14" t="s">
        <v>8</v>
      </c>
      <c r="AY137" s="173" t="s">
        <v>172</v>
      </c>
    </row>
    <row r="138" spans="2:65" s="11" customFormat="1" ht="25.9" customHeight="1">
      <c r="B138" s="121"/>
      <c r="D138" s="122" t="s">
        <v>76</v>
      </c>
      <c r="E138" s="123" t="s">
        <v>327</v>
      </c>
      <c r="F138" s="123" t="s">
        <v>726</v>
      </c>
      <c r="I138" s="124"/>
      <c r="J138" s="125">
        <f>BK138</f>
        <v>0</v>
      </c>
      <c r="L138" s="121"/>
      <c r="M138" s="126"/>
      <c r="P138" s="127">
        <f>P139+P147+P161+P181+P185</f>
        <v>0</v>
      </c>
      <c r="R138" s="127">
        <f>R139+R147+R161+R181+R185</f>
        <v>0</v>
      </c>
      <c r="T138" s="128">
        <f>T139+T147+T161+T181+T185</f>
        <v>0</v>
      </c>
      <c r="AR138" s="122" t="s">
        <v>85</v>
      </c>
      <c r="AT138" s="129" t="s">
        <v>76</v>
      </c>
      <c r="AU138" s="129" t="s">
        <v>77</v>
      </c>
      <c r="AY138" s="122" t="s">
        <v>172</v>
      </c>
      <c r="BK138" s="130">
        <f>BK139+BK147+BK161+BK181+BK185</f>
        <v>0</v>
      </c>
    </row>
    <row r="139" spans="2:65" s="11" customFormat="1" ht="22.9" customHeight="1">
      <c r="B139" s="121"/>
      <c r="D139" s="122" t="s">
        <v>76</v>
      </c>
      <c r="E139" s="131" t="s">
        <v>727</v>
      </c>
      <c r="F139" s="131" t="s">
        <v>728</v>
      </c>
      <c r="I139" s="124"/>
      <c r="J139" s="132">
        <f>BK139</f>
        <v>0</v>
      </c>
      <c r="L139" s="121"/>
      <c r="M139" s="126"/>
      <c r="P139" s="127">
        <f>SUM(P140:P146)</f>
        <v>0</v>
      </c>
      <c r="R139" s="127">
        <f>SUM(R140:R146)</f>
        <v>0</v>
      </c>
      <c r="T139" s="128">
        <f>SUM(T140:T146)</f>
        <v>0</v>
      </c>
      <c r="AR139" s="122" t="s">
        <v>85</v>
      </c>
      <c r="AT139" s="129" t="s">
        <v>76</v>
      </c>
      <c r="AU139" s="129" t="s">
        <v>8</v>
      </c>
      <c r="AY139" s="122" t="s">
        <v>172</v>
      </c>
      <c r="BK139" s="130">
        <f>SUM(BK140:BK146)</f>
        <v>0</v>
      </c>
    </row>
    <row r="140" spans="2:65" s="1" customFormat="1" ht="21.75" customHeight="1">
      <c r="B140" s="133"/>
      <c r="C140" s="134" t="s">
        <v>91</v>
      </c>
      <c r="D140" s="134" t="s">
        <v>174</v>
      </c>
      <c r="E140" s="135" t="s">
        <v>729</v>
      </c>
      <c r="F140" s="136" t="s">
        <v>730</v>
      </c>
      <c r="G140" s="137" t="s">
        <v>202</v>
      </c>
      <c r="H140" s="138">
        <v>1.5</v>
      </c>
      <c r="I140" s="139"/>
      <c r="J140" s="140">
        <f>ROUND(I140*H140,0)</f>
        <v>0</v>
      </c>
      <c r="K140" s="136" t="s">
        <v>1</v>
      </c>
      <c r="L140" s="32"/>
      <c r="M140" s="141" t="s">
        <v>1</v>
      </c>
      <c r="N140" s="142" t="s">
        <v>42</v>
      </c>
      <c r="P140" s="143">
        <f>O140*H140</f>
        <v>0</v>
      </c>
      <c r="Q140" s="143">
        <v>0</v>
      </c>
      <c r="R140" s="143">
        <f>Q140*H140</f>
        <v>0</v>
      </c>
      <c r="S140" s="143">
        <v>0</v>
      </c>
      <c r="T140" s="144">
        <f>S140*H140</f>
        <v>0</v>
      </c>
      <c r="AR140" s="145" t="s">
        <v>252</v>
      </c>
      <c r="AT140" s="145" t="s">
        <v>174</v>
      </c>
      <c r="AU140" s="145" t="s">
        <v>85</v>
      </c>
      <c r="AY140" s="17" t="s">
        <v>172</v>
      </c>
      <c r="BE140" s="146">
        <f>IF(N140="základní",J140,0)</f>
        <v>0</v>
      </c>
      <c r="BF140" s="146">
        <f>IF(N140="snížená",J140,0)</f>
        <v>0</v>
      </c>
      <c r="BG140" s="146">
        <f>IF(N140="zákl. přenesená",J140,0)</f>
        <v>0</v>
      </c>
      <c r="BH140" s="146">
        <f>IF(N140="sníž. přenesená",J140,0)</f>
        <v>0</v>
      </c>
      <c r="BI140" s="146">
        <f>IF(N140="nulová",J140,0)</f>
        <v>0</v>
      </c>
      <c r="BJ140" s="17" t="s">
        <v>8</v>
      </c>
      <c r="BK140" s="146">
        <f>ROUND(I140*H140,0)</f>
        <v>0</v>
      </c>
      <c r="BL140" s="17" t="s">
        <v>252</v>
      </c>
      <c r="BM140" s="145" t="s">
        <v>103</v>
      </c>
    </row>
    <row r="141" spans="2:65" s="1" customFormat="1" ht="21.75" customHeight="1">
      <c r="B141" s="133"/>
      <c r="C141" s="134" t="s">
        <v>94</v>
      </c>
      <c r="D141" s="134" t="s">
        <v>174</v>
      </c>
      <c r="E141" s="135" t="s">
        <v>1143</v>
      </c>
      <c r="F141" s="136" t="s">
        <v>1144</v>
      </c>
      <c r="G141" s="137" t="s">
        <v>202</v>
      </c>
      <c r="H141" s="138">
        <v>0.8</v>
      </c>
      <c r="I141" s="139"/>
      <c r="J141" s="140">
        <f>ROUND(I141*H141,0)</f>
        <v>0</v>
      </c>
      <c r="K141" s="136" t="s">
        <v>1</v>
      </c>
      <c r="L141" s="32"/>
      <c r="M141" s="141" t="s">
        <v>1</v>
      </c>
      <c r="N141" s="142" t="s">
        <v>42</v>
      </c>
      <c r="P141" s="143">
        <f>O141*H141</f>
        <v>0</v>
      </c>
      <c r="Q141" s="143">
        <v>0</v>
      </c>
      <c r="R141" s="143">
        <f>Q141*H141</f>
        <v>0</v>
      </c>
      <c r="S141" s="143">
        <v>0</v>
      </c>
      <c r="T141" s="144">
        <f>S141*H141</f>
        <v>0</v>
      </c>
      <c r="AR141" s="145" t="s">
        <v>252</v>
      </c>
      <c r="AT141" s="145" t="s">
        <v>174</v>
      </c>
      <c r="AU141" s="145" t="s">
        <v>85</v>
      </c>
      <c r="AY141" s="17" t="s">
        <v>172</v>
      </c>
      <c r="BE141" s="146">
        <f>IF(N141="základní",J141,0)</f>
        <v>0</v>
      </c>
      <c r="BF141" s="146">
        <f>IF(N141="snížená",J141,0)</f>
        <v>0</v>
      </c>
      <c r="BG141" s="146">
        <f>IF(N141="zákl. přenesená",J141,0)</f>
        <v>0</v>
      </c>
      <c r="BH141" s="146">
        <f>IF(N141="sníž. přenesená",J141,0)</f>
        <v>0</v>
      </c>
      <c r="BI141" s="146">
        <f>IF(N141="nulová",J141,0)</f>
        <v>0</v>
      </c>
      <c r="BJ141" s="17" t="s">
        <v>8</v>
      </c>
      <c r="BK141" s="146">
        <f>ROUND(I141*H141,0)</f>
        <v>0</v>
      </c>
      <c r="BL141" s="17" t="s">
        <v>252</v>
      </c>
      <c r="BM141" s="145" t="s">
        <v>222</v>
      </c>
    </row>
    <row r="142" spans="2:65" s="1" customFormat="1" ht="33" customHeight="1">
      <c r="B142" s="133"/>
      <c r="C142" s="134" t="s">
        <v>97</v>
      </c>
      <c r="D142" s="134" t="s">
        <v>174</v>
      </c>
      <c r="E142" s="135" t="s">
        <v>1145</v>
      </c>
      <c r="F142" s="136" t="s">
        <v>1146</v>
      </c>
      <c r="G142" s="137" t="s">
        <v>191</v>
      </c>
      <c r="H142" s="138">
        <v>1</v>
      </c>
      <c r="I142" s="139"/>
      <c r="J142" s="140">
        <f>ROUND(I142*H142,0)</f>
        <v>0</v>
      </c>
      <c r="K142" s="136" t="s">
        <v>1</v>
      </c>
      <c r="L142" s="32"/>
      <c r="M142" s="141" t="s">
        <v>1</v>
      </c>
      <c r="N142" s="142" t="s">
        <v>42</v>
      </c>
      <c r="P142" s="143">
        <f>O142*H142</f>
        <v>0</v>
      </c>
      <c r="Q142" s="143">
        <v>0</v>
      </c>
      <c r="R142" s="143">
        <f>Q142*H142</f>
        <v>0</v>
      </c>
      <c r="S142" s="143">
        <v>0</v>
      </c>
      <c r="T142" s="144">
        <f>S142*H142</f>
        <v>0</v>
      </c>
      <c r="AR142" s="145" t="s">
        <v>252</v>
      </c>
      <c r="AT142" s="145" t="s">
        <v>174</v>
      </c>
      <c r="AU142" s="145" t="s">
        <v>85</v>
      </c>
      <c r="AY142" s="17" t="s">
        <v>172</v>
      </c>
      <c r="BE142" s="146">
        <f>IF(N142="základní",J142,0)</f>
        <v>0</v>
      </c>
      <c r="BF142" s="146">
        <f>IF(N142="snížená",J142,0)</f>
        <v>0</v>
      </c>
      <c r="BG142" s="146">
        <f>IF(N142="zákl. přenesená",J142,0)</f>
        <v>0</v>
      </c>
      <c r="BH142" s="146">
        <f>IF(N142="sníž. přenesená",J142,0)</f>
        <v>0</v>
      </c>
      <c r="BI142" s="146">
        <f>IF(N142="nulová",J142,0)</f>
        <v>0</v>
      </c>
      <c r="BJ142" s="17" t="s">
        <v>8</v>
      </c>
      <c r="BK142" s="146">
        <f>ROUND(I142*H142,0)</f>
        <v>0</v>
      </c>
      <c r="BL142" s="17" t="s">
        <v>252</v>
      </c>
      <c r="BM142" s="145" t="s">
        <v>9</v>
      </c>
    </row>
    <row r="143" spans="2:65" s="12" customFormat="1">
      <c r="B143" s="147"/>
      <c r="D143" s="148" t="s">
        <v>180</v>
      </c>
      <c r="E143" s="149" t="s">
        <v>1</v>
      </c>
      <c r="F143" s="150" t="s">
        <v>1147</v>
      </c>
      <c r="H143" s="151">
        <v>1</v>
      </c>
      <c r="I143" s="152"/>
      <c r="L143" s="147"/>
      <c r="M143" s="153"/>
      <c r="T143" s="154"/>
      <c r="AT143" s="149" t="s">
        <v>180</v>
      </c>
      <c r="AU143" s="149" t="s">
        <v>85</v>
      </c>
      <c r="AV143" s="12" t="s">
        <v>85</v>
      </c>
      <c r="AW143" s="12" t="s">
        <v>33</v>
      </c>
      <c r="AX143" s="12" t="s">
        <v>77</v>
      </c>
      <c r="AY143" s="149" t="s">
        <v>172</v>
      </c>
    </row>
    <row r="144" spans="2:65" s="14" customFormat="1">
      <c r="B144" s="172"/>
      <c r="D144" s="148" t="s">
        <v>180</v>
      </c>
      <c r="E144" s="173" t="s">
        <v>1</v>
      </c>
      <c r="F144" s="174" t="s">
        <v>644</v>
      </c>
      <c r="H144" s="175">
        <v>1</v>
      </c>
      <c r="I144" s="176"/>
      <c r="L144" s="172"/>
      <c r="M144" s="177"/>
      <c r="T144" s="178"/>
      <c r="AT144" s="173" t="s">
        <v>180</v>
      </c>
      <c r="AU144" s="173" t="s">
        <v>85</v>
      </c>
      <c r="AV144" s="14" t="s">
        <v>91</v>
      </c>
      <c r="AW144" s="14" t="s">
        <v>33</v>
      </c>
      <c r="AX144" s="14" t="s">
        <v>8</v>
      </c>
      <c r="AY144" s="173" t="s">
        <v>172</v>
      </c>
    </row>
    <row r="145" spans="2:65" s="1" customFormat="1" ht="24.2" customHeight="1">
      <c r="B145" s="133"/>
      <c r="C145" s="162" t="s">
        <v>100</v>
      </c>
      <c r="D145" s="162" t="s">
        <v>231</v>
      </c>
      <c r="E145" s="163" t="s">
        <v>1148</v>
      </c>
      <c r="F145" s="164" t="s">
        <v>1149</v>
      </c>
      <c r="G145" s="165" t="s">
        <v>421</v>
      </c>
      <c r="H145" s="166">
        <v>1</v>
      </c>
      <c r="I145" s="167"/>
      <c r="J145" s="168">
        <f>ROUND(I145*H145,0)</f>
        <v>0</v>
      </c>
      <c r="K145" s="164" t="s">
        <v>1</v>
      </c>
      <c r="L145" s="169"/>
      <c r="M145" s="170" t="s">
        <v>1</v>
      </c>
      <c r="N145" s="171" t="s">
        <v>42</v>
      </c>
      <c r="P145" s="143">
        <f>O145*H145</f>
        <v>0</v>
      </c>
      <c r="Q145" s="143">
        <v>0</v>
      </c>
      <c r="R145" s="143">
        <f>Q145*H145</f>
        <v>0</v>
      </c>
      <c r="S145" s="143">
        <v>0</v>
      </c>
      <c r="T145" s="144">
        <f>S145*H145</f>
        <v>0</v>
      </c>
      <c r="AR145" s="145" t="s">
        <v>343</v>
      </c>
      <c r="AT145" s="145" t="s">
        <v>231</v>
      </c>
      <c r="AU145" s="145" t="s">
        <v>85</v>
      </c>
      <c r="AY145" s="17" t="s">
        <v>172</v>
      </c>
      <c r="BE145" s="146">
        <f>IF(N145="základní",J145,0)</f>
        <v>0</v>
      </c>
      <c r="BF145" s="146">
        <f>IF(N145="snížená",J145,0)</f>
        <v>0</v>
      </c>
      <c r="BG145" s="146">
        <f>IF(N145="zákl. přenesená",J145,0)</f>
        <v>0</v>
      </c>
      <c r="BH145" s="146">
        <f>IF(N145="sníž. přenesená",J145,0)</f>
        <v>0</v>
      </c>
      <c r="BI145" s="146">
        <f>IF(N145="nulová",J145,0)</f>
        <v>0</v>
      </c>
      <c r="BJ145" s="17" t="s">
        <v>8</v>
      </c>
      <c r="BK145" s="146">
        <f>ROUND(I145*H145,0)</f>
        <v>0</v>
      </c>
      <c r="BL145" s="17" t="s">
        <v>252</v>
      </c>
      <c r="BM145" s="145" t="s">
        <v>241</v>
      </c>
    </row>
    <row r="146" spans="2:65" s="1" customFormat="1" ht="49.15" customHeight="1">
      <c r="B146" s="133"/>
      <c r="C146" s="134" t="s">
        <v>103</v>
      </c>
      <c r="D146" s="134" t="s">
        <v>174</v>
      </c>
      <c r="E146" s="135" t="s">
        <v>732</v>
      </c>
      <c r="F146" s="136" t="s">
        <v>733</v>
      </c>
      <c r="G146" s="137" t="s">
        <v>306</v>
      </c>
      <c r="H146" s="138">
        <v>6.0000000000000001E-3</v>
      </c>
      <c r="I146" s="139"/>
      <c r="J146" s="140">
        <f>ROUND(I146*H146,0)</f>
        <v>0</v>
      </c>
      <c r="K146" s="136" t="s">
        <v>1</v>
      </c>
      <c r="L146" s="32"/>
      <c r="M146" s="141" t="s">
        <v>1</v>
      </c>
      <c r="N146" s="142" t="s">
        <v>42</v>
      </c>
      <c r="P146" s="143">
        <f>O146*H146</f>
        <v>0</v>
      </c>
      <c r="Q146" s="143">
        <v>0</v>
      </c>
      <c r="R146" s="143">
        <f>Q146*H146</f>
        <v>0</v>
      </c>
      <c r="S146" s="143">
        <v>0</v>
      </c>
      <c r="T146" s="144">
        <f>S146*H146</f>
        <v>0</v>
      </c>
      <c r="AR146" s="145" t="s">
        <v>252</v>
      </c>
      <c r="AT146" s="145" t="s">
        <v>174</v>
      </c>
      <c r="AU146" s="145" t="s">
        <v>85</v>
      </c>
      <c r="AY146" s="17" t="s">
        <v>172</v>
      </c>
      <c r="BE146" s="146">
        <f>IF(N146="základní",J146,0)</f>
        <v>0</v>
      </c>
      <c r="BF146" s="146">
        <f>IF(N146="snížená",J146,0)</f>
        <v>0</v>
      </c>
      <c r="BG146" s="146">
        <f>IF(N146="zákl. přenesená",J146,0)</f>
        <v>0</v>
      </c>
      <c r="BH146" s="146">
        <f>IF(N146="sníž. přenesená",J146,0)</f>
        <v>0</v>
      </c>
      <c r="BI146" s="146">
        <f>IF(N146="nulová",J146,0)</f>
        <v>0</v>
      </c>
      <c r="BJ146" s="17" t="s">
        <v>8</v>
      </c>
      <c r="BK146" s="146">
        <f>ROUND(I146*H146,0)</f>
        <v>0</v>
      </c>
      <c r="BL146" s="17" t="s">
        <v>252</v>
      </c>
      <c r="BM146" s="145" t="s">
        <v>252</v>
      </c>
    </row>
    <row r="147" spans="2:65" s="11" customFormat="1" ht="22.9" customHeight="1">
      <c r="B147" s="121"/>
      <c r="D147" s="122" t="s">
        <v>76</v>
      </c>
      <c r="E147" s="131" t="s">
        <v>734</v>
      </c>
      <c r="F147" s="131" t="s">
        <v>735</v>
      </c>
      <c r="I147" s="124"/>
      <c r="J147" s="132">
        <f>BK147</f>
        <v>0</v>
      </c>
      <c r="L147" s="121"/>
      <c r="M147" s="126"/>
      <c r="P147" s="127">
        <f>SUM(P148:P160)</f>
        <v>0</v>
      </c>
      <c r="R147" s="127">
        <f>SUM(R148:R160)</f>
        <v>0</v>
      </c>
      <c r="T147" s="128">
        <f>SUM(T148:T160)</f>
        <v>0</v>
      </c>
      <c r="AR147" s="122" t="s">
        <v>85</v>
      </c>
      <c r="AT147" s="129" t="s">
        <v>76</v>
      </c>
      <c r="AU147" s="129" t="s">
        <v>8</v>
      </c>
      <c r="AY147" s="122" t="s">
        <v>172</v>
      </c>
      <c r="BK147" s="130">
        <f>SUM(BK148:BK160)</f>
        <v>0</v>
      </c>
    </row>
    <row r="148" spans="2:65" s="1" customFormat="1" ht="37.9" customHeight="1">
      <c r="B148" s="133"/>
      <c r="C148" s="134" t="s">
        <v>106</v>
      </c>
      <c r="D148" s="134" t="s">
        <v>174</v>
      </c>
      <c r="E148" s="135" t="s">
        <v>736</v>
      </c>
      <c r="F148" s="136" t="s">
        <v>737</v>
      </c>
      <c r="G148" s="137" t="s">
        <v>202</v>
      </c>
      <c r="H148" s="138">
        <v>1</v>
      </c>
      <c r="I148" s="139"/>
      <c r="J148" s="140">
        <f>ROUND(I148*H148,0)</f>
        <v>0</v>
      </c>
      <c r="K148" s="136" t="s">
        <v>1</v>
      </c>
      <c r="L148" s="32"/>
      <c r="M148" s="141" t="s">
        <v>1</v>
      </c>
      <c r="N148" s="142" t="s">
        <v>42</v>
      </c>
      <c r="P148" s="143">
        <f>O148*H148</f>
        <v>0</v>
      </c>
      <c r="Q148" s="143">
        <v>0</v>
      </c>
      <c r="R148" s="143">
        <f>Q148*H148</f>
        <v>0</v>
      </c>
      <c r="S148" s="143">
        <v>0</v>
      </c>
      <c r="T148" s="144">
        <f>S148*H148</f>
        <v>0</v>
      </c>
      <c r="AR148" s="145" t="s">
        <v>252</v>
      </c>
      <c r="AT148" s="145" t="s">
        <v>174</v>
      </c>
      <c r="AU148" s="145" t="s">
        <v>85</v>
      </c>
      <c r="AY148" s="17" t="s">
        <v>172</v>
      </c>
      <c r="BE148" s="146">
        <f>IF(N148="základní",J148,0)</f>
        <v>0</v>
      </c>
      <c r="BF148" s="146">
        <f>IF(N148="snížená",J148,0)</f>
        <v>0</v>
      </c>
      <c r="BG148" s="146">
        <f>IF(N148="zákl. přenesená",J148,0)</f>
        <v>0</v>
      </c>
      <c r="BH148" s="146">
        <f>IF(N148="sníž. přenesená",J148,0)</f>
        <v>0</v>
      </c>
      <c r="BI148" s="146">
        <f>IF(N148="nulová",J148,0)</f>
        <v>0</v>
      </c>
      <c r="BJ148" s="17" t="s">
        <v>8</v>
      </c>
      <c r="BK148" s="146">
        <f>ROUND(I148*H148,0)</f>
        <v>0</v>
      </c>
      <c r="BL148" s="17" t="s">
        <v>252</v>
      </c>
      <c r="BM148" s="145" t="s">
        <v>263</v>
      </c>
    </row>
    <row r="149" spans="2:65" s="12" customFormat="1">
      <c r="B149" s="147"/>
      <c r="D149" s="148" t="s">
        <v>180</v>
      </c>
      <c r="E149" s="149" t="s">
        <v>1</v>
      </c>
      <c r="F149" s="150" t="s">
        <v>1150</v>
      </c>
      <c r="H149" s="151">
        <v>1</v>
      </c>
      <c r="I149" s="152"/>
      <c r="L149" s="147"/>
      <c r="M149" s="153"/>
      <c r="T149" s="154"/>
      <c r="AT149" s="149" t="s">
        <v>180</v>
      </c>
      <c r="AU149" s="149" t="s">
        <v>85</v>
      </c>
      <c r="AV149" s="12" t="s">
        <v>85</v>
      </c>
      <c r="AW149" s="12" t="s">
        <v>33</v>
      </c>
      <c r="AX149" s="12" t="s">
        <v>77</v>
      </c>
      <c r="AY149" s="149" t="s">
        <v>172</v>
      </c>
    </row>
    <row r="150" spans="2:65" s="14" customFormat="1">
      <c r="B150" s="172"/>
      <c r="D150" s="148" t="s">
        <v>180</v>
      </c>
      <c r="E150" s="173" t="s">
        <v>1</v>
      </c>
      <c r="F150" s="174" t="s">
        <v>644</v>
      </c>
      <c r="H150" s="175">
        <v>1</v>
      </c>
      <c r="I150" s="176"/>
      <c r="L150" s="172"/>
      <c r="M150" s="177"/>
      <c r="T150" s="178"/>
      <c r="AT150" s="173" t="s">
        <v>180</v>
      </c>
      <c r="AU150" s="173" t="s">
        <v>85</v>
      </c>
      <c r="AV150" s="14" t="s">
        <v>91</v>
      </c>
      <c r="AW150" s="14" t="s">
        <v>33</v>
      </c>
      <c r="AX150" s="14" t="s">
        <v>8</v>
      </c>
      <c r="AY150" s="173" t="s">
        <v>172</v>
      </c>
    </row>
    <row r="151" spans="2:65" s="1" customFormat="1" ht="49.15" customHeight="1">
      <c r="B151" s="133"/>
      <c r="C151" s="134" t="s">
        <v>222</v>
      </c>
      <c r="D151" s="134" t="s">
        <v>174</v>
      </c>
      <c r="E151" s="135" t="s">
        <v>741</v>
      </c>
      <c r="F151" s="136" t="s">
        <v>742</v>
      </c>
      <c r="G151" s="137" t="s">
        <v>202</v>
      </c>
      <c r="H151" s="138">
        <v>1</v>
      </c>
      <c r="I151" s="139"/>
      <c r="J151" s="140">
        <f>ROUND(I151*H151,0)</f>
        <v>0</v>
      </c>
      <c r="K151" s="136" t="s">
        <v>1</v>
      </c>
      <c r="L151" s="32"/>
      <c r="M151" s="141" t="s">
        <v>1</v>
      </c>
      <c r="N151" s="142" t="s">
        <v>42</v>
      </c>
      <c r="P151" s="143">
        <f>O151*H151</f>
        <v>0</v>
      </c>
      <c r="Q151" s="143">
        <v>0</v>
      </c>
      <c r="R151" s="143">
        <f>Q151*H151</f>
        <v>0</v>
      </c>
      <c r="S151" s="143">
        <v>0</v>
      </c>
      <c r="T151" s="144">
        <f>S151*H151</f>
        <v>0</v>
      </c>
      <c r="AR151" s="145" t="s">
        <v>252</v>
      </c>
      <c r="AT151" s="145" t="s">
        <v>174</v>
      </c>
      <c r="AU151" s="145" t="s">
        <v>85</v>
      </c>
      <c r="AY151" s="17" t="s">
        <v>172</v>
      </c>
      <c r="BE151" s="146">
        <f>IF(N151="základní",J151,0)</f>
        <v>0</v>
      </c>
      <c r="BF151" s="146">
        <f>IF(N151="snížená",J151,0)</f>
        <v>0</v>
      </c>
      <c r="BG151" s="146">
        <f>IF(N151="zákl. přenesená",J151,0)</f>
        <v>0</v>
      </c>
      <c r="BH151" s="146">
        <f>IF(N151="sníž. přenesená",J151,0)</f>
        <v>0</v>
      </c>
      <c r="BI151" s="146">
        <f>IF(N151="nulová",J151,0)</f>
        <v>0</v>
      </c>
      <c r="BJ151" s="17" t="s">
        <v>8</v>
      </c>
      <c r="BK151" s="146">
        <f>ROUND(I151*H151,0)</f>
        <v>0</v>
      </c>
      <c r="BL151" s="17" t="s">
        <v>252</v>
      </c>
      <c r="BM151" s="145" t="s">
        <v>273</v>
      </c>
    </row>
    <row r="152" spans="2:65" s="12" customFormat="1">
      <c r="B152" s="147"/>
      <c r="D152" s="148" t="s">
        <v>180</v>
      </c>
      <c r="E152" s="149" t="s">
        <v>1</v>
      </c>
      <c r="F152" s="150" t="s">
        <v>1151</v>
      </c>
      <c r="H152" s="151">
        <v>1</v>
      </c>
      <c r="I152" s="152"/>
      <c r="L152" s="147"/>
      <c r="M152" s="153"/>
      <c r="T152" s="154"/>
      <c r="AT152" s="149" t="s">
        <v>180</v>
      </c>
      <c r="AU152" s="149" t="s">
        <v>85</v>
      </c>
      <c r="AV152" s="12" t="s">
        <v>85</v>
      </c>
      <c r="AW152" s="12" t="s">
        <v>33</v>
      </c>
      <c r="AX152" s="12" t="s">
        <v>77</v>
      </c>
      <c r="AY152" s="149" t="s">
        <v>172</v>
      </c>
    </row>
    <row r="153" spans="2:65" s="14" customFormat="1">
      <c r="B153" s="172"/>
      <c r="D153" s="148" t="s">
        <v>180</v>
      </c>
      <c r="E153" s="173" t="s">
        <v>1</v>
      </c>
      <c r="F153" s="174" t="s">
        <v>644</v>
      </c>
      <c r="H153" s="175">
        <v>1</v>
      </c>
      <c r="I153" s="176"/>
      <c r="L153" s="172"/>
      <c r="M153" s="177"/>
      <c r="T153" s="178"/>
      <c r="AT153" s="173" t="s">
        <v>180</v>
      </c>
      <c r="AU153" s="173" t="s">
        <v>85</v>
      </c>
      <c r="AV153" s="14" t="s">
        <v>91</v>
      </c>
      <c r="AW153" s="14" t="s">
        <v>33</v>
      </c>
      <c r="AX153" s="14" t="s">
        <v>8</v>
      </c>
      <c r="AY153" s="173" t="s">
        <v>172</v>
      </c>
    </row>
    <row r="154" spans="2:65" s="1" customFormat="1" ht="33" customHeight="1">
      <c r="B154" s="133"/>
      <c r="C154" s="134" t="s">
        <v>226</v>
      </c>
      <c r="D154" s="134" t="s">
        <v>174</v>
      </c>
      <c r="E154" s="135" t="s">
        <v>1006</v>
      </c>
      <c r="F154" s="136" t="s">
        <v>1007</v>
      </c>
      <c r="G154" s="137" t="s">
        <v>202</v>
      </c>
      <c r="H154" s="138">
        <v>1</v>
      </c>
      <c r="I154" s="139"/>
      <c r="J154" s="140">
        <f>ROUND(I154*H154,0)</f>
        <v>0</v>
      </c>
      <c r="K154" s="136" t="s">
        <v>1</v>
      </c>
      <c r="L154" s="32"/>
      <c r="M154" s="141" t="s">
        <v>1</v>
      </c>
      <c r="N154" s="142" t="s">
        <v>42</v>
      </c>
      <c r="P154" s="143">
        <f>O154*H154</f>
        <v>0</v>
      </c>
      <c r="Q154" s="143">
        <v>0</v>
      </c>
      <c r="R154" s="143">
        <f>Q154*H154</f>
        <v>0</v>
      </c>
      <c r="S154" s="143">
        <v>0</v>
      </c>
      <c r="T154" s="144">
        <f>S154*H154</f>
        <v>0</v>
      </c>
      <c r="AR154" s="145" t="s">
        <v>252</v>
      </c>
      <c r="AT154" s="145" t="s">
        <v>174</v>
      </c>
      <c r="AU154" s="145" t="s">
        <v>85</v>
      </c>
      <c r="AY154" s="17" t="s">
        <v>172</v>
      </c>
      <c r="BE154" s="146">
        <f>IF(N154="základní",J154,0)</f>
        <v>0</v>
      </c>
      <c r="BF154" s="146">
        <f>IF(N154="snížená",J154,0)</f>
        <v>0</v>
      </c>
      <c r="BG154" s="146">
        <f>IF(N154="zákl. přenesená",J154,0)</f>
        <v>0</v>
      </c>
      <c r="BH154" s="146">
        <f>IF(N154="sníž. přenesená",J154,0)</f>
        <v>0</v>
      </c>
      <c r="BI154" s="146">
        <f>IF(N154="nulová",J154,0)</f>
        <v>0</v>
      </c>
      <c r="BJ154" s="17" t="s">
        <v>8</v>
      </c>
      <c r="BK154" s="146">
        <f>ROUND(I154*H154,0)</f>
        <v>0</v>
      </c>
      <c r="BL154" s="17" t="s">
        <v>252</v>
      </c>
      <c r="BM154" s="145" t="s">
        <v>283</v>
      </c>
    </row>
    <row r="155" spans="2:65" s="12" customFormat="1">
      <c r="B155" s="147"/>
      <c r="D155" s="148" t="s">
        <v>180</v>
      </c>
      <c r="E155" s="149" t="s">
        <v>1</v>
      </c>
      <c r="F155" s="150" t="s">
        <v>1152</v>
      </c>
      <c r="H155" s="151">
        <v>1</v>
      </c>
      <c r="I155" s="152"/>
      <c r="L155" s="147"/>
      <c r="M155" s="153"/>
      <c r="T155" s="154"/>
      <c r="AT155" s="149" t="s">
        <v>180</v>
      </c>
      <c r="AU155" s="149" t="s">
        <v>85</v>
      </c>
      <c r="AV155" s="12" t="s">
        <v>85</v>
      </c>
      <c r="AW155" s="12" t="s">
        <v>33</v>
      </c>
      <c r="AX155" s="12" t="s">
        <v>77</v>
      </c>
      <c r="AY155" s="149" t="s">
        <v>172</v>
      </c>
    </row>
    <row r="156" spans="2:65" s="14" customFormat="1">
      <c r="B156" s="172"/>
      <c r="D156" s="148" t="s">
        <v>180</v>
      </c>
      <c r="E156" s="173" t="s">
        <v>1</v>
      </c>
      <c r="F156" s="174" t="s">
        <v>644</v>
      </c>
      <c r="H156" s="175">
        <v>1</v>
      </c>
      <c r="I156" s="176"/>
      <c r="L156" s="172"/>
      <c r="M156" s="177"/>
      <c r="T156" s="178"/>
      <c r="AT156" s="173" t="s">
        <v>180</v>
      </c>
      <c r="AU156" s="173" t="s">
        <v>85</v>
      </c>
      <c r="AV156" s="14" t="s">
        <v>91</v>
      </c>
      <c r="AW156" s="14" t="s">
        <v>33</v>
      </c>
      <c r="AX156" s="14" t="s">
        <v>8</v>
      </c>
      <c r="AY156" s="173" t="s">
        <v>172</v>
      </c>
    </row>
    <row r="157" spans="2:65" s="1" customFormat="1" ht="37.9" customHeight="1">
      <c r="B157" s="133"/>
      <c r="C157" s="134" t="s">
        <v>9</v>
      </c>
      <c r="D157" s="134" t="s">
        <v>174</v>
      </c>
      <c r="E157" s="135" t="s">
        <v>1008</v>
      </c>
      <c r="F157" s="136" t="s">
        <v>1009</v>
      </c>
      <c r="G157" s="137" t="s">
        <v>202</v>
      </c>
      <c r="H157" s="138">
        <v>1</v>
      </c>
      <c r="I157" s="139"/>
      <c r="J157" s="140">
        <f>ROUND(I157*H157,0)</f>
        <v>0</v>
      </c>
      <c r="K157" s="136" t="s">
        <v>1</v>
      </c>
      <c r="L157" s="32"/>
      <c r="M157" s="141" t="s">
        <v>1</v>
      </c>
      <c r="N157" s="142" t="s">
        <v>42</v>
      </c>
      <c r="P157" s="143">
        <f>O157*H157</f>
        <v>0</v>
      </c>
      <c r="Q157" s="143">
        <v>0</v>
      </c>
      <c r="R157" s="143">
        <f>Q157*H157</f>
        <v>0</v>
      </c>
      <c r="S157" s="143">
        <v>0</v>
      </c>
      <c r="T157" s="144">
        <f>S157*H157</f>
        <v>0</v>
      </c>
      <c r="AR157" s="145" t="s">
        <v>252</v>
      </c>
      <c r="AT157" s="145" t="s">
        <v>174</v>
      </c>
      <c r="AU157" s="145" t="s">
        <v>85</v>
      </c>
      <c r="AY157" s="17" t="s">
        <v>172</v>
      </c>
      <c r="BE157" s="146">
        <f>IF(N157="základní",J157,0)</f>
        <v>0</v>
      </c>
      <c r="BF157" s="146">
        <f>IF(N157="snížená",J157,0)</f>
        <v>0</v>
      </c>
      <c r="BG157" s="146">
        <f>IF(N157="zákl. přenesená",J157,0)</f>
        <v>0</v>
      </c>
      <c r="BH157" s="146">
        <f>IF(N157="sníž. přenesená",J157,0)</f>
        <v>0</v>
      </c>
      <c r="BI157" s="146">
        <f>IF(N157="nulová",J157,0)</f>
        <v>0</v>
      </c>
      <c r="BJ157" s="17" t="s">
        <v>8</v>
      </c>
      <c r="BK157" s="146">
        <f>ROUND(I157*H157,0)</f>
        <v>0</v>
      </c>
      <c r="BL157" s="17" t="s">
        <v>252</v>
      </c>
      <c r="BM157" s="145" t="s">
        <v>293</v>
      </c>
    </row>
    <row r="158" spans="2:65" s="12" customFormat="1">
      <c r="B158" s="147"/>
      <c r="D158" s="148" t="s">
        <v>180</v>
      </c>
      <c r="E158" s="149" t="s">
        <v>1</v>
      </c>
      <c r="F158" s="150" t="s">
        <v>1152</v>
      </c>
      <c r="H158" s="151">
        <v>1</v>
      </c>
      <c r="I158" s="152"/>
      <c r="L158" s="147"/>
      <c r="M158" s="153"/>
      <c r="T158" s="154"/>
      <c r="AT158" s="149" t="s">
        <v>180</v>
      </c>
      <c r="AU158" s="149" t="s">
        <v>85</v>
      </c>
      <c r="AV158" s="12" t="s">
        <v>85</v>
      </c>
      <c r="AW158" s="12" t="s">
        <v>33</v>
      </c>
      <c r="AX158" s="12" t="s">
        <v>77</v>
      </c>
      <c r="AY158" s="149" t="s">
        <v>172</v>
      </c>
    </row>
    <row r="159" spans="2:65" s="14" customFormat="1">
      <c r="B159" s="172"/>
      <c r="D159" s="148" t="s">
        <v>180</v>
      </c>
      <c r="E159" s="173" t="s">
        <v>1</v>
      </c>
      <c r="F159" s="174" t="s">
        <v>644</v>
      </c>
      <c r="H159" s="175">
        <v>1</v>
      </c>
      <c r="I159" s="176"/>
      <c r="L159" s="172"/>
      <c r="M159" s="177"/>
      <c r="T159" s="178"/>
      <c r="AT159" s="173" t="s">
        <v>180</v>
      </c>
      <c r="AU159" s="173" t="s">
        <v>85</v>
      </c>
      <c r="AV159" s="14" t="s">
        <v>91</v>
      </c>
      <c r="AW159" s="14" t="s">
        <v>33</v>
      </c>
      <c r="AX159" s="14" t="s">
        <v>8</v>
      </c>
      <c r="AY159" s="173" t="s">
        <v>172</v>
      </c>
    </row>
    <row r="160" spans="2:65" s="1" customFormat="1" ht="49.15" customHeight="1">
      <c r="B160" s="133"/>
      <c r="C160" s="134" t="s">
        <v>236</v>
      </c>
      <c r="D160" s="134" t="s">
        <v>174</v>
      </c>
      <c r="E160" s="135" t="s">
        <v>747</v>
      </c>
      <c r="F160" s="136" t="s">
        <v>748</v>
      </c>
      <c r="G160" s="137" t="s">
        <v>306</v>
      </c>
      <c r="H160" s="138">
        <v>1E-3</v>
      </c>
      <c r="I160" s="139"/>
      <c r="J160" s="140">
        <f>ROUND(I160*H160,0)</f>
        <v>0</v>
      </c>
      <c r="K160" s="136" t="s">
        <v>1</v>
      </c>
      <c r="L160" s="32"/>
      <c r="M160" s="141" t="s">
        <v>1</v>
      </c>
      <c r="N160" s="142" t="s">
        <v>42</v>
      </c>
      <c r="P160" s="143">
        <f>O160*H160</f>
        <v>0</v>
      </c>
      <c r="Q160" s="143">
        <v>0</v>
      </c>
      <c r="R160" s="143">
        <f>Q160*H160</f>
        <v>0</v>
      </c>
      <c r="S160" s="143">
        <v>0</v>
      </c>
      <c r="T160" s="144">
        <f>S160*H160</f>
        <v>0</v>
      </c>
      <c r="AR160" s="145" t="s">
        <v>252</v>
      </c>
      <c r="AT160" s="145" t="s">
        <v>174</v>
      </c>
      <c r="AU160" s="145" t="s">
        <v>85</v>
      </c>
      <c r="AY160" s="17" t="s">
        <v>172</v>
      </c>
      <c r="BE160" s="146">
        <f>IF(N160="základní",J160,0)</f>
        <v>0</v>
      </c>
      <c r="BF160" s="146">
        <f>IF(N160="snížená",J160,0)</f>
        <v>0</v>
      </c>
      <c r="BG160" s="146">
        <f>IF(N160="zákl. přenesená",J160,0)</f>
        <v>0</v>
      </c>
      <c r="BH160" s="146">
        <f>IF(N160="sníž. přenesená",J160,0)</f>
        <v>0</v>
      </c>
      <c r="BI160" s="146">
        <f>IF(N160="nulová",J160,0)</f>
        <v>0</v>
      </c>
      <c r="BJ160" s="17" t="s">
        <v>8</v>
      </c>
      <c r="BK160" s="146">
        <f>ROUND(I160*H160,0)</f>
        <v>0</v>
      </c>
      <c r="BL160" s="17" t="s">
        <v>252</v>
      </c>
      <c r="BM160" s="145" t="s">
        <v>308</v>
      </c>
    </row>
    <row r="161" spans="2:65" s="11" customFormat="1" ht="22.9" customHeight="1">
      <c r="B161" s="121"/>
      <c r="D161" s="122" t="s">
        <v>76</v>
      </c>
      <c r="E161" s="131" t="s">
        <v>749</v>
      </c>
      <c r="F161" s="131" t="s">
        <v>750</v>
      </c>
      <c r="I161" s="124"/>
      <c r="J161" s="132">
        <f>BK161</f>
        <v>0</v>
      </c>
      <c r="L161" s="121"/>
      <c r="M161" s="126"/>
      <c r="P161" s="127">
        <f>SUM(P162:P180)</f>
        <v>0</v>
      </c>
      <c r="R161" s="127">
        <f>SUM(R162:R180)</f>
        <v>0</v>
      </c>
      <c r="T161" s="128">
        <f>SUM(T162:T180)</f>
        <v>0</v>
      </c>
      <c r="AR161" s="122" t="s">
        <v>85</v>
      </c>
      <c r="AT161" s="129" t="s">
        <v>76</v>
      </c>
      <c r="AU161" s="129" t="s">
        <v>8</v>
      </c>
      <c r="AY161" s="122" t="s">
        <v>172</v>
      </c>
      <c r="BK161" s="130">
        <f>SUM(BK162:BK180)</f>
        <v>0</v>
      </c>
    </row>
    <row r="162" spans="2:65" s="1" customFormat="1" ht="33" customHeight="1">
      <c r="B162" s="133"/>
      <c r="C162" s="134" t="s">
        <v>241</v>
      </c>
      <c r="D162" s="134" t="s">
        <v>174</v>
      </c>
      <c r="E162" s="135" t="s">
        <v>1153</v>
      </c>
      <c r="F162" s="136" t="s">
        <v>1154</v>
      </c>
      <c r="G162" s="137" t="s">
        <v>753</v>
      </c>
      <c r="H162" s="138">
        <v>1</v>
      </c>
      <c r="I162" s="139"/>
      <c r="J162" s="140">
        <f>ROUND(I162*H162,0)</f>
        <v>0</v>
      </c>
      <c r="K162" s="136" t="s">
        <v>1</v>
      </c>
      <c r="L162" s="32"/>
      <c r="M162" s="141" t="s">
        <v>1</v>
      </c>
      <c r="N162" s="142" t="s">
        <v>42</v>
      </c>
      <c r="P162" s="143">
        <f>O162*H162</f>
        <v>0</v>
      </c>
      <c r="Q162" s="143">
        <v>0</v>
      </c>
      <c r="R162" s="143">
        <f>Q162*H162</f>
        <v>0</v>
      </c>
      <c r="S162" s="143">
        <v>0</v>
      </c>
      <c r="T162" s="144">
        <f>S162*H162</f>
        <v>0</v>
      </c>
      <c r="AR162" s="145" t="s">
        <v>252</v>
      </c>
      <c r="AT162" s="145" t="s">
        <v>174</v>
      </c>
      <c r="AU162" s="145" t="s">
        <v>85</v>
      </c>
      <c r="AY162" s="17" t="s">
        <v>172</v>
      </c>
      <c r="BE162" s="146">
        <f>IF(N162="základní",J162,0)</f>
        <v>0</v>
      </c>
      <c r="BF162" s="146">
        <f>IF(N162="snížená",J162,0)</f>
        <v>0</v>
      </c>
      <c r="BG162" s="146">
        <f>IF(N162="zákl. přenesená",J162,0)</f>
        <v>0</v>
      </c>
      <c r="BH162" s="146">
        <f>IF(N162="sníž. přenesená",J162,0)</f>
        <v>0</v>
      </c>
      <c r="BI162" s="146">
        <f>IF(N162="nulová",J162,0)</f>
        <v>0</v>
      </c>
      <c r="BJ162" s="17" t="s">
        <v>8</v>
      </c>
      <c r="BK162" s="146">
        <f>ROUND(I162*H162,0)</f>
        <v>0</v>
      </c>
      <c r="BL162" s="17" t="s">
        <v>252</v>
      </c>
      <c r="BM162" s="145" t="s">
        <v>317</v>
      </c>
    </row>
    <row r="163" spans="2:65" s="12" customFormat="1">
      <c r="B163" s="147"/>
      <c r="D163" s="148" t="s">
        <v>180</v>
      </c>
      <c r="E163" s="149" t="s">
        <v>1</v>
      </c>
      <c r="F163" s="150" t="s">
        <v>1155</v>
      </c>
      <c r="H163" s="151">
        <v>1</v>
      </c>
      <c r="I163" s="152"/>
      <c r="L163" s="147"/>
      <c r="M163" s="153"/>
      <c r="T163" s="154"/>
      <c r="AT163" s="149" t="s">
        <v>180</v>
      </c>
      <c r="AU163" s="149" t="s">
        <v>85</v>
      </c>
      <c r="AV163" s="12" t="s">
        <v>85</v>
      </c>
      <c r="AW163" s="12" t="s">
        <v>33</v>
      </c>
      <c r="AX163" s="12" t="s">
        <v>77</v>
      </c>
      <c r="AY163" s="149" t="s">
        <v>172</v>
      </c>
    </row>
    <row r="164" spans="2:65" s="14" customFormat="1">
      <c r="B164" s="172"/>
      <c r="D164" s="148" t="s">
        <v>180</v>
      </c>
      <c r="E164" s="173" t="s">
        <v>1</v>
      </c>
      <c r="F164" s="174" t="s">
        <v>644</v>
      </c>
      <c r="H164" s="175">
        <v>1</v>
      </c>
      <c r="I164" s="176"/>
      <c r="L164" s="172"/>
      <c r="M164" s="177"/>
      <c r="T164" s="178"/>
      <c r="AT164" s="173" t="s">
        <v>180</v>
      </c>
      <c r="AU164" s="173" t="s">
        <v>85</v>
      </c>
      <c r="AV164" s="14" t="s">
        <v>91</v>
      </c>
      <c r="AW164" s="14" t="s">
        <v>33</v>
      </c>
      <c r="AX164" s="14" t="s">
        <v>8</v>
      </c>
      <c r="AY164" s="173" t="s">
        <v>172</v>
      </c>
    </row>
    <row r="165" spans="2:65" s="1" customFormat="1" ht="16.5" customHeight="1">
      <c r="B165" s="133"/>
      <c r="C165" s="134" t="s">
        <v>247</v>
      </c>
      <c r="D165" s="134" t="s">
        <v>174</v>
      </c>
      <c r="E165" s="135" t="s">
        <v>1156</v>
      </c>
      <c r="F165" s="136" t="s">
        <v>1157</v>
      </c>
      <c r="G165" s="137" t="s">
        <v>753</v>
      </c>
      <c r="H165" s="138">
        <v>1</v>
      </c>
      <c r="I165" s="139"/>
      <c r="J165" s="140">
        <f>ROUND(I165*H165,0)</f>
        <v>0</v>
      </c>
      <c r="K165" s="136" t="s">
        <v>1</v>
      </c>
      <c r="L165" s="32"/>
      <c r="M165" s="141" t="s">
        <v>1</v>
      </c>
      <c r="N165" s="142" t="s">
        <v>42</v>
      </c>
      <c r="P165" s="143">
        <f>O165*H165</f>
        <v>0</v>
      </c>
      <c r="Q165" s="143">
        <v>0</v>
      </c>
      <c r="R165" s="143">
        <f>Q165*H165</f>
        <v>0</v>
      </c>
      <c r="S165" s="143">
        <v>0</v>
      </c>
      <c r="T165" s="144">
        <f>S165*H165</f>
        <v>0</v>
      </c>
      <c r="AR165" s="145" t="s">
        <v>252</v>
      </c>
      <c r="AT165" s="145" t="s">
        <v>174</v>
      </c>
      <c r="AU165" s="145" t="s">
        <v>85</v>
      </c>
      <c r="AY165" s="17" t="s">
        <v>172</v>
      </c>
      <c r="BE165" s="146">
        <f>IF(N165="základní",J165,0)</f>
        <v>0</v>
      </c>
      <c r="BF165" s="146">
        <f>IF(N165="snížená",J165,0)</f>
        <v>0</v>
      </c>
      <c r="BG165" s="146">
        <f>IF(N165="zákl. přenesená",J165,0)</f>
        <v>0</v>
      </c>
      <c r="BH165" s="146">
        <f>IF(N165="sníž. přenesená",J165,0)</f>
        <v>0</v>
      </c>
      <c r="BI165" s="146">
        <f>IF(N165="nulová",J165,0)</f>
        <v>0</v>
      </c>
      <c r="BJ165" s="17" t="s">
        <v>8</v>
      </c>
      <c r="BK165" s="146">
        <f>ROUND(I165*H165,0)</f>
        <v>0</v>
      </c>
      <c r="BL165" s="17" t="s">
        <v>252</v>
      </c>
      <c r="BM165" s="145" t="s">
        <v>331</v>
      </c>
    </row>
    <row r="166" spans="2:65" s="12" customFormat="1">
      <c r="B166" s="147"/>
      <c r="D166" s="148" t="s">
        <v>180</v>
      </c>
      <c r="E166" s="149" t="s">
        <v>1</v>
      </c>
      <c r="F166" s="150" t="s">
        <v>1158</v>
      </c>
      <c r="H166" s="151">
        <v>1</v>
      </c>
      <c r="I166" s="152"/>
      <c r="L166" s="147"/>
      <c r="M166" s="153"/>
      <c r="T166" s="154"/>
      <c r="AT166" s="149" t="s">
        <v>180</v>
      </c>
      <c r="AU166" s="149" t="s">
        <v>85</v>
      </c>
      <c r="AV166" s="12" t="s">
        <v>85</v>
      </c>
      <c r="AW166" s="12" t="s">
        <v>33</v>
      </c>
      <c r="AX166" s="12" t="s">
        <v>77</v>
      </c>
      <c r="AY166" s="149" t="s">
        <v>172</v>
      </c>
    </row>
    <row r="167" spans="2:65" s="14" customFormat="1">
      <c r="B167" s="172"/>
      <c r="D167" s="148" t="s">
        <v>180</v>
      </c>
      <c r="E167" s="173" t="s">
        <v>1</v>
      </c>
      <c r="F167" s="174" t="s">
        <v>644</v>
      </c>
      <c r="H167" s="175">
        <v>1</v>
      </c>
      <c r="I167" s="176"/>
      <c r="L167" s="172"/>
      <c r="M167" s="177"/>
      <c r="T167" s="178"/>
      <c r="AT167" s="173" t="s">
        <v>180</v>
      </c>
      <c r="AU167" s="173" t="s">
        <v>85</v>
      </c>
      <c r="AV167" s="14" t="s">
        <v>91</v>
      </c>
      <c r="AW167" s="14" t="s">
        <v>33</v>
      </c>
      <c r="AX167" s="14" t="s">
        <v>8</v>
      </c>
      <c r="AY167" s="173" t="s">
        <v>172</v>
      </c>
    </row>
    <row r="168" spans="2:65" s="1" customFormat="1" ht="24.2" customHeight="1">
      <c r="B168" s="133"/>
      <c r="C168" s="162" t="s">
        <v>252</v>
      </c>
      <c r="D168" s="162" t="s">
        <v>231</v>
      </c>
      <c r="E168" s="163" t="s">
        <v>761</v>
      </c>
      <c r="F168" s="164" t="s">
        <v>1159</v>
      </c>
      <c r="G168" s="165" t="s">
        <v>191</v>
      </c>
      <c r="H168" s="166">
        <v>1</v>
      </c>
      <c r="I168" s="167"/>
      <c r="J168" s="168">
        <f>ROUND(I168*H168,0)</f>
        <v>0</v>
      </c>
      <c r="K168" s="164" t="s">
        <v>1</v>
      </c>
      <c r="L168" s="169"/>
      <c r="M168" s="170" t="s">
        <v>1</v>
      </c>
      <c r="N168" s="171" t="s">
        <v>42</v>
      </c>
      <c r="P168" s="143">
        <f>O168*H168</f>
        <v>0</v>
      </c>
      <c r="Q168" s="143">
        <v>0</v>
      </c>
      <c r="R168" s="143">
        <f>Q168*H168</f>
        <v>0</v>
      </c>
      <c r="S168" s="143">
        <v>0</v>
      </c>
      <c r="T168" s="144">
        <f>S168*H168</f>
        <v>0</v>
      </c>
      <c r="AR168" s="145" t="s">
        <v>343</v>
      </c>
      <c r="AT168" s="145" t="s">
        <v>231</v>
      </c>
      <c r="AU168" s="145" t="s">
        <v>85</v>
      </c>
      <c r="AY168" s="17" t="s">
        <v>172</v>
      </c>
      <c r="BE168" s="146">
        <f>IF(N168="základní",J168,0)</f>
        <v>0</v>
      </c>
      <c r="BF168" s="146">
        <f>IF(N168="snížená",J168,0)</f>
        <v>0</v>
      </c>
      <c r="BG168" s="146">
        <f>IF(N168="zákl. přenesená",J168,0)</f>
        <v>0</v>
      </c>
      <c r="BH168" s="146">
        <f>IF(N168="sníž. přenesená",J168,0)</f>
        <v>0</v>
      </c>
      <c r="BI168" s="146">
        <f>IF(N168="nulová",J168,0)</f>
        <v>0</v>
      </c>
      <c r="BJ168" s="17" t="s">
        <v>8</v>
      </c>
      <c r="BK168" s="146">
        <f>ROUND(I168*H168,0)</f>
        <v>0</v>
      </c>
      <c r="BL168" s="17" t="s">
        <v>252</v>
      </c>
      <c r="BM168" s="145" t="s">
        <v>343</v>
      </c>
    </row>
    <row r="169" spans="2:65" s="1" customFormat="1" ht="21.75" customHeight="1">
      <c r="B169" s="133"/>
      <c r="C169" s="134" t="s">
        <v>257</v>
      </c>
      <c r="D169" s="134" t="s">
        <v>174</v>
      </c>
      <c r="E169" s="135" t="s">
        <v>1160</v>
      </c>
      <c r="F169" s="136" t="s">
        <v>1161</v>
      </c>
      <c r="G169" s="137" t="s">
        <v>753</v>
      </c>
      <c r="H169" s="138">
        <v>1</v>
      </c>
      <c r="I169" s="139"/>
      <c r="J169" s="140">
        <f>ROUND(I169*H169,0)</f>
        <v>0</v>
      </c>
      <c r="K169" s="136" t="s">
        <v>1</v>
      </c>
      <c r="L169" s="32"/>
      <c r="M169" s="141" t="s">
        <v>1</v>
      </c>
      <c r="N169" s="142" t="s">
        <v>42</v>
      </c>
      <c r="P169" s="143">
        <f>O169*H169</f>
        <v>0</v>
      </c>
      <c r="Q169" s="143">
        <v>0</v>
      </c>
      <c r="R169" s="143">
        <f>Q169*H169</f>
        <v>0</v>
      </c>
      <c r="S169" s="143">
        <v>0</v>
      </c>
      <c r="T169" s="144">
        <f>S169*H169</f>
        <v>0</v>
      </c>
      <c r="AR169" s="145" t="s">
        <v>252</v>
      </c>
      <c r="AT169" s="145" t="s">
        <v>174</v>
      </c>
      <c r="AU169" s="145" t="s">
        <v>85</v>
      </c>
      <c r="AY169" s="17" t="s">
        <v>172</v>
      </c>
      <c r="BE169" s="146">
        <f>IF(N169="základní",J169,0)</f>
        <v>0</v>
      </c>
      <c r="BF169" s="146">
        <f>IF(N169="snížená",J169,0)</f>
        <v>0</v>
      </c>
      <c r="BG169" s="146">
        <f>IF(N169="zákl. přenesená",J169,0)</f>
        <v>0</v>
      </c>
      <c r="BH169" s="146">
        <f>IF(N169="sníž. přenesená",J169,0)</f>
        <v>0</v>
      </c>
      <c r="BI169" s="146">
        <f>IF(N169="nulová",J169,0)</f>
        <v>0</v>
      </c>
      <c r="BJ169" s="17" t="s">
        <v>8</v>
      </c>
      <c r="BK169" s="146">
        <f>ROUND(I169*H169,0)</f>
        <v>0</v>
      </c>
      <c r="BL169" s="17" t="s">
        <v>252</v>
      </c>
      <c r="BM169" s="145" t="s">
        <v>352</v>
      </c>
    </row>
    <row r="170" spans="2:65" s="12" customFormat="1">
      <c r="B170" s="147"/>
      <c r="D170" s="148" t="s">
        <v>180</v>
      </c>
      <c r="E170" s="149" t="s">
        <v>1</v>
      </c>
      <c r="F170" s="150" t="s">
        <v>1162</v>
      </c>
      <c r="H170" s="151">
        <v>1</v>
      </c>
      <c r="I170" s="152"/>
      <c r="L170" s="147"/>
      <c r="M170" s="153"/>
      <c r="T170" s="154"/>
      <c r="AT170" s="149" t="s">
        <v>180</v>
      </c>
      <c r="AU170" s="149" t="s">
        <v>85</v>
      </c>
      <c r="AV170" s="12" t="s">
        <v>85</v>
      </c>
      <c r="AW170" s="12" t="s">
        <v>33</v>
      </c>
      <c r="AX170" s="12" t="s">
        <v>77</v>
      </c>
      <c r="AY170" s="149" t="s">
        <v>172</v>
      </c>
    </row>
    <row r="171" spans="2:65" s="14" customFormat="1">
      <c r="B171" s="172"/>
      <c r="D171" s="148" t="s">
        <v>180</v>
      </c>
      <c r="E171" s="173" t="s">
        <v>1</v>
      </c>
      <c r="F171" s="174" t="s">
        <v>644</v>
      </c>
      <c r="H171" s="175">
        <v>1</v>
      </c>
      <c r="I171" s="176"/>
      <c r="L171" s="172"/>
      <c r="M171" s="177"/>
      <c r="T171" s="178"/>
      <c r="AT171" s="173" t="s">
        <v>180</v>
      </c>
      <c r="AU171" s="173" t="s">
        <v>85</v>
      </c>
      <c r="AV171" s="14" t="s">
        <v>91</v>
      </c>
      <c r="AW171" s="14" t="s">
        <v>33</v>
      </c>
      <c r="AX171" s="14" t="s">
        <v>8</v>
      </c>
      <c r="AY171" s="173" t="s">
        <v>172</v>
      </c>
    </row>
    <row r="172" spans="2:65" s="1" customFormat="1" ht="16.5" customHeight="1">
      <c r="B172" s="133"/>
      <c r="C172" s="162" t="s">
        <v>263</v>
      </c>
      <c r="D172" s="162" t="s">
        <v>231</v>
      </c>
      <c r="E172" s="163" t="s">
        <v>1016</v>
      </c>
      <c r="F172" s="164" t="s">
        <v>1163</v>
      </c>
      <c r="G172" s="165" t="s">
        <v>191</v>
      </c>
      <c r="H172" s="166">
        <v>1</v>
      </c>
      <c r="I172" s="167"/>
      <c r="J172" s="168">
        <f>ROUND(I172*H172,0)</f>
        <v>0</v>
      </c>
      <c r="K172" s="164" t="s">
        <v>1</v>
      </c>
      <c r="L172" s="169"/>
      <c r="M172" s="170" t="s">
        <v>1</v>
      </c>
      <c r="N172" s="171" t="s">
        <v>42</v>
      </c>
      <c r="P172" s="143">
        <f>O172*H172</f>
        <v>0</v>
      </c>
      <c r="Q172" s="143">
        <v>0</v>
      </c>
      <c r="R172" s="143">
        <f>Q172*H172</f>
        <v>0</v>
      </c>
      <c r="S172" s="143">
        <v>0</v>
      </c>
      <c r="T172" s="144">
        <f>S172*H172</f>
        <v>0</v>
      </c>
      <c r="AR172" s="145" t="s">
        <v>343</v>
      </c>
      <c r="AT172" s="145" t="s">
        <v>231</v>
      </c>
      <c r="AU172" s="145" t="s">
        <v>85</v>
      </c>
      <c r="AY172" s="17" t="s">
        <v>172</v>
      </c>
      <c r="BE172" s="146">
        <f>IF(N172="základní",J172,0)</f>
        <v>0</v>
      </c>
      <c r="BF172" s="146">
        <f>IF(N172="snížená",J172,0)</f>
        <v>0</v>
      </c>
      <c r="BG172" s="146">
        <f>IF(N172="zákl. přenesená",J172,0)</f>
        <v>0</v>
      </c>
      <c r="BH172" s="146">
        <f>IF(N172="sníž. přenesená",J172,0)</f>
        <v>0</v>
      </c>
      <c r="BI172" s="146">
        <f>IF(N172="nulová",J172,0)</f>
        <v>0</v>
      </c>
      <c r="BJ172" s="17" t="s">
        <v>8</v>
      </c>
      <c r="BK172" s="146">
        <f>ROUND(I172*H172,0)</f>
        <v>0</v>
      </c>
      <c r="BL172" s="17" t="s">
        <v>252</v>
      </c>
      <c r="BM172" s="145" t="s">
        <v>362</v>
      </c>
    </row>
    <row r="173" spans="2:65" s="1" customFormat="1" ht="16.5" customHeight="1">
      <c r="B173" s="133"/>
      <c r="C173" s="134" t="s">
        <v>268</v>
      </c>
      <c r="D173" s="134" t="s">
        <v>174</v>
      </c>
      <c r="E173" s="135" t="s">
        <v>1022</v>
      </c>
      <c r="F173" s="136" t="s">
        <v>1023</v>
      </c>
      <c r="G173" s="137" t="s">
        <v>753</v>
      </c>
      <c r="H173" s="138">
        <v>1</v>
      </c>
      <c r="I173" s="139"/>
      <c r="J173" s="140">
        <f>ROUND(I173*H173,0)</f>
        <v>0</v>
      </c>
      <c r="K173" s="136" t="s">
        <v>1</v>
      </c>
      <c r="L173" s="32"/>
      <c r="M173" s="141" t="s">
        <v>1</v>
      </c>
      <c r="N173" s="142" t="s">
        <v>42</v>
      </c>
      <c r="P173" s="143">
        <f>O173*H173</f>
        <v>0</v>
      </c>
      <c r="Q173" s="143">
        <v>0</v>
      </c>
      <c r="R173" s="143">
        <f>Q173*H173</f>
        <v>0</v>
      </c>
      <c r="S173" s="143">
        <v>0</v>
      </c>
      <c r="T173" s="144">
        <f>S173*H173</f>
        <v>0</v>
      </c>
      <c r="AR173" s="145" t="s">
        <v>252</v>
      </c>
      <c r="AT173" s="145" t="s">
        <v>174</v>
      </c>
      <c r="AU173" s="145" t="s">
        <v>85</v>
      </c>
      <c r="AY173" s="17" t="s">
        <v>172</v>
      </c>
      <c r="BE173" s="146">
        <f>IF(N173="základní",J173,0)</f>
        <v>0</v>
      </c>
      <c r="BF173" s="146">
        <f>IF(N173="snížená",J173,0)</f>
        <v>0</v>
      </c>
      <c r="BG173" s="146">
        <f>IF(N173="zákl. přenesená",J173,0)</f>
        <v>0</v>
      </c>
      <c r="BH173" s="146">
        <f>IF(N173="sníž. přenesená",J173,0)</f>
        <v>0</v>
      </c>
      <c r="BI173" s="146">
        <f>IF(N173="nulová",J173,0)</f>
        <v>0</v>
      </c>
      <c r="BJ173" s="17" t="s">
        <v>8</v>
      </c>
      <c r="BK173" s="146">
        <f>ROUND(I173*H173,0)</f>
        <v>0</v>
      </c>
      <c r="BL173" s="17" t="s">
        <v>252</v>
      </c>
      <c r="BM173" s="145" t="s">
        <v>372</v>
      </c>
    </row>
    <row r="174" spans="2:65" s="12" customFormat="1">
      <c r="B174" s="147"/>
      <c r="D174" s="148" t="s">
        <v>180</v>
      </c>
      <c r="E174" s="149" t="s">
        <v>1</v>
      </c>
      <c r="F174" s="150" t="s">
        <v>1164</v>
      </c>
      <c r="H174" s="151">
        <v>1</v>
      </c>
      <c r="I174" s="152"/>
      <c r="L174" s="147"/>
      <c r="M174" s="153"/>
      <c r="T174" s="154"/>
      <c r="AT174" s="149" t="s">
        <v>180</v>
      </c>
      <c r="AU174" s="149" t="s">
        <v>85</v>
      </c>
      <c r="AV174" s="12" t="s">
        <v>85</v>
      </c>
      <c r="AW174" s="12" t="s">
        <v>33</v>
      </c>
      <c r="AX174" s="12" t="s">
        <v>77</v>
      </c>
      <c r="AY174" s="149" t="s">
        <v>172</v>
      </c>
    </row>
    <row r="175" spans="2:65" s="14" customFormat="1">
      <c r="B175" s="172"/>
      <c r="D175" s="148" t="s">
        <v>180</v>
      </c>
      <c r="E175" s="173" t="s">
        <v>1</v>
      </c>
      <c r="F175" s="174" t="s">
        <v>644</v>
      </c>
      <c r="H175" s="175">
        <v>1</v>
      </c>
      <c r="I175" s="176"/>
      <c r="L175" s="172"/>
      <c r="M175" s="177"/>
      <c r="T175" s="178"/>
      <c r="AT175" s="173" t="s">
        <v>180</v>
      </c>
      <c r="AU175" s="173" t="s">
        <v>85</v>
      </c>
      <c r="AV175" s="14" t="s">
        <v>91</v>
      </c>
      <c r="AW175" s="14" t="s">
        <v>33</v>
      </c>
      <c r="AX175" s="14" t="s">
        <v>8</v>
      </c>
      <c r="AY175" s="173" t="s">
        <v>172</v>
      </c>
    </row>
    <row r="176" spans="2:65" s="1" customFormat="1" ht="24.2" customHeight="1">
      <c r="B176" s="133"/>
      <c r="C176" s="134" t="s">
        <v>273</v>
      </c>
      <c r="D176" s="134" t="s">
        <v>174</v>
      </c>
      <c r="E176" s="135" t="s">
        <v>1165</v>
      </c>
      <c r="F176" s="136" t="s">
        <v>1166</v>
      </c>
      <c r="G176" s="137" t="s">
        <v>191</v>
      </c>
      <c r="H176" s="138">
        <v>1</v>
      </c>
      <c r="I176" s="139"/>
      <c r="J176" s="140">
        <f>ROUND(I176*H176,0)</f>
        <v>0</v>
      </c>
      <c r="K176" s="136" t="s">
        <v>1</v>
      </c>
      <c r="L176" s="32"/>
      <c r="M176" s="141" t="s">
        <v>1</v>
      </c>
      <c r="N176" s="142" t="s">
        <v>42</v>
      </c>
      <c r="P176" s="143">
        <f>O176*H176</f>
        <v>0</v>
      </c>
      <c r="Q176" s="143">
        <v>0</v>
      </c>
      <c r="R176" s="143">
        <f>Q176*H176</f>
        <v>0</v>
      </c>
      <c r="S176" s="143">
        <v>0</v>
      </c>
      <c r="T176" s="144">
        <f>S176*H176</f>
        <v>0</v>
      </c>
      <c r="AR176" s="145" t="s">
        <v>252</v>
      </c>
      <c r="AT176" s="145" t="s">
        <v>174</v>
      </c>
      <c r="AU176" s="145" t="s">
        <v>85</v>
      </c>
      <c r="AY176" s="17" t="s">
        <v>172</v>
      </c>
      <c r="BE176" s="146">
        <f>IF(N176="základní",J176,0)</f>
        <v>0</v>
      </c>
      <c r="BF176" s="146">
        <f>IF(N176="snížená",J176,0)</f>
        <v>0</v>
      </c>
      <c r="BG176" s="146">
        <f>IF(N176="zákl. přenesená",J176,0)</f>
        <v>0</v>
      </c>
      <c r="BH176" s="146">
        <f>IF(N176="sníž. přenesená",J176,0)</f>
        <v>0</v>
      </c>
      <c r="BI176" s="146">
        <f>IF(N176="nulová",J176,0)</f>
        <v>0</v>
      </c>
      <c r="BJ176" s="17" t="s">
        <v>8</v>
      </c>
      <c r="BK176" s="146">
        <f>ROUND(I176*H176,0)</f>
        <v>0</v>
      </c>
      <c r="BL176" s="17" t="s">
        <v>252</v>
      </c>
      <c r="BM176" s="145" t="s">
        <v>382</v>
      </c>
    </row>
    <row r="177" spans="2:65" s="12" customFormat="1">
      <c r="B177" s="147"/>
      <c r="D177" s="148" t="s">
        <v>180</v>
      </c>
      <c r="E177" s="149" t="s">
        <v>1</v>
      </c>
      <c r="F177" s="150" t="s">
        <v>1158</v>
      </c>
      <c r="H177" s="151">
        <v>1</v>
      </c>
      <c r="I177" s="152"/>
      <c r="L177" s="147"/>
      <c r="M177" s="153"/>
      <c r="T177" s="154"/>
      <c r="AT177" s="149" t="s">
        <v>180</v>
      </c>
      <c r="AU177" s="149" t="s">
        <v>85</v>
      </c>
      <c r="AV177" s="12" t="s">
        <v>85</v>
      </c>
      <c r="AW177" s="12" t="s">
        <v>33</v>
      </c>
      <c r="AX177" s="12" t="s">
        <v>77</v>
      </c>
      <c r="AY177" s="149" t="s">
        <v>172</v>
      </c>
    </row>
    <row r="178" spans="2:65" s="14" customFormat="1">
      <c r="B178" s="172"/>
      <c r="D178" s="148" t="s">
        <v>180</v>
      </c>
      <c r="E178" s="173" t="s">
        <v>1</v>
      </c>
      <c r="F178" s="174" t="s">
        <v>644</v>
      </c>
      <c r="H178" s="175">
        <v>1</v>
      </c>
      <c r="I178" s="176"/>
      <c r="L178" s="172"/>
      <c r="M178" s="177"/>
      <c r="T178" s="178"/>
      <c r="AT178" s="173" t="s">
        <v>180</v>
      </c>
      <c r="AU178" s="173" t="s">
        <v>85</v>
      </c>
      <c r="AV178" s="14" t="s">
        <v>91</v>
      </c>
      <c r="AW178" s="14" t="s">
        <v>33</v>
      </c>
      <c r="AX178" s="14" t="s">
        <v>8</v>
      </c>
      <c r="AY178" s="173" t="s">
        <v>172</v>
      </c>
    </row>
    <row r="179" spans="2:65" s="1" customFormat="1" ht="24.2" customHeight="1">
      <c r="B179" s="133"/>
      <c r="C179" s="162" t="s">
        <v>7</v>
      </c>
      <c r="D179" s="162" t="s">
        <v>231</v>
      </c>
      <c r="E179" s="163" t="s">
        <v>1167</v>
      </c>
      <c r="F179" s="164" t="s">
        <v>1168</v>
      </c>
      <c r="G179" s="165" t="s">
        <v>191</v>
      </c>
      <c r="H179" s="166">
        <v>1</v>
      </c>
      <c r="I179" s="167"/>
      <c r="J179" s="168">
        <f>ROUND(I179*H179,0)</f>
        <v>0</v>
      </c>
      <c r="K179" s="164" t="s">
        <v>1</v>
      </c>
      <c r="L179" s="169"/>
      <c r="M179" s="170" t="s">
        <v>1</v>
      </c>
      <c r="N179" s="171" t="s">
        <v>42</v>
      </c>
      <c r="P179" s="143">
        <f>O179*H179</f>
        <v>0</v>
      </c>
      <c r="Q179" s="143">
        <v>0</v>
      </c>
      <c r="R179" s="143">
        <f>Q179*H179</f>
        <v>0</v>
      </c>
      <c r="S179" s="143">
        <v>0</v>
      </c>
      <c r="T179" s="144">
        <f>S179*H179</f>
        <v>0</v>
      </c>
      <c r="AR179" s="145" t="s">
        <v>343</v>
      </c>
      <c r="AT179" s="145" t="s">
        <v>231</v>
      </c>
      <c r="AU179" s="145" t="s">
        <v>85</v>
      </c>
      <c r="AY179" s="17" t="s">
        <v>172</v>
      </c>
      <c r="BE179" s="146">
        <f>IF(N179="základní",J179,0)</f>
        <v>0</v>
      </c>
      <c r="BF179" s="146">
        <f>IF(N179="snížená",J179,0)</f>
        <v>0</v>
      </c>
      <c r="BG179" s="146">
        <f>IF(N179="zákl. přenesená",J179,0)</f>
        <v>0</v>
      </c>
      <c r="BH179" s="146">
        <f>IF(N179="sníž. přenesená",J179,0)</f>
        <v>0</v>
      </c>
      <c r="BI179" s="146">
        <f>IF(N179="nulová",J179,0)</f>
        <v>0</v>
      </c>
      <c r="BJ179" s="17" t="s">
        <v>8</v>
      </c>
      <c r="BK179" s="146">
        <f>ROUND(I179*H179,0)</f>
        <v>0</v>
      </c>
      <c r="BL179" s="17" t="s">
        <v>252</v>
      </c>
      <c r="BM179" s="145" t="s">
        <v>393</v>
      </c>
    </row>
    <row r="180" spans="2:65" s="1" customFormat="1" ht="49.15" customHeight="1">
      <c r="B180" s="133"/>
      <c r="C180" s="134" t="s">
        <v>283</v>
      </c>
      <c r="D180" s="134" t="s">
        <v>174</v>
      </c>
      <c r="E180" s="135" t="s">
        <v>783</v>
      </c>
      <c r="F180" s="136" t="s">
        <v>784</v>
      </c>
      <c r="G180" s="137" t="s">
        <v>306</v>
      </c>
      <c r="H180" s="138">
        <v>3.0000000000000001E-3</v>
      </c>
      <c r="I180" s="139"/>
      <c r="J180" s="140">
        <f>ROUND(I180*H180,0)</f>
        <v>0</v>
      </c>
      <c r="K180" s="136" t="s">
        <v>1</v>
      </c>
      <c r="L180" s="32"/>
      <c r="M180" s="141" t="s">
        <v>1</v>
      </c>
      <c r="N180" s="142" t="s">
        <v>42</v>
      </c>
      <c r="P180" s="143">
        <f>O180*H180</f>
        <v>0</v>
      </c>
      <c r="Q180" s="143">
        <v>0</v>
      </c>
      <c r="R180" s="143">
        <f>Q180*H180</f>
        <v>0</v>
      </c>
      <c r="S180" s="143">
        <v>0</v>
      </c>
      <c r="T180" s="144">
        <f>S180*H180</f>
        <v>0</v>
      </c>
      <c r="AR180" s="145" t="s">
        <v>252</v>
      </c>
      <c r="AT180" s="145" t="s">
        <v>174</v>
      </c>
      <c r="AU180" s="145" t="s">
        <v>85</v>
      </c>
      <c r="AY180" s="17" t="s">
        <v>172</v>
      </c>
      <c r="BE180" s="146">
        <f>IF(N180="základní",J180,0)</f>
        <v>0</v>
      </c>
      <c r="BF180" s="146">
        <f>IF(N180="snížená",J180,0)</f>
        <v>0</v>
      </c>
      <c r="BG180" s="146">
        <f>IF(N180="zákl. přenesená",J180,0)</f>
        <v>0</v>
      </c>
      <c r="BH180" s="146">
        <f>IF(N180="sníž. přenesená",J180,0)</f>
        <v>0</v>
      </c>
      <c r="BI180" s="146">
        <f>IF(N180="nulová",J180,0)</f>
        <v>0</v>
      </c>
      <c r="BJ180" s="17" t="s">
        <v>8</v>
      </c>
      <c r="BK180" s="146">
        <f>ROUND(I180*H180,0)</f>
        <v>0</v>
      </c>
      <c r="BL180" s="17" t="s">
        <v>252</v>
      </c>
      <c r="BM180" s="145" t="s">
        <v>401</v>
      </c>
    </row>
    <row r="181" spans="2:65" s="11" customFormat="1" ht="22.9" customHeight="1">
      <c r="B181" s="121"/>
      <c r="D181" s="122" t="s">
        <v>76</v>
      </c>
      <c r="E181" s="131" t="s">
        <v>1169</v>
      </c>
      <c r="F181" s="131" t="s">
        <v>1170</v>
      </c>
      <c r="I181" s="124"/>
      <c r="J181" s="132">
        <f>BK181</f>
        <v>0</v>
      </c>
      <c r="L181" s="121"/>
      <c r="M181" s="126"/>
      <c r="P181" s="127">
        <f>SUM(P182:P184)</f>
        <v>0</v>
      </c>
      <c r="R181" s="127">
        <f>SUM(R182:R184)</f>
        <v>0</v>
      </c>
      <c r="T181" s="128">
        <f>SUM(T182:T184)</f>
        <v>0</v>
      </c>
      <c r="AR181" s="122" t="s">
        <v>85</v>
      </c>
      <c r="AT181" s="129" t="s">
        <v>76</v>
      </c>
      <c r="AU181" s="129" t="s">
        <v>8</v>
      </c>
      <c r="AY181" s="122" t="s">
        <v>172</v>
      </c>
      <c r="BK181" s="130">
        <f>SUM(BK182:BK184)</f>
        <v>0</v>
      </c>
    </row>
    <row r="182" spans="2:65" s="1" customFormat="1" ht="37.9" customHeight="1">
      <c r="B182" s="133"/>
      <c r="C182" s="134" t="s">
        <v>288</v>
      </c>
      <c r="D182" s="134" t="s">
        <v>174</v>
      </c>
      <c r="E182" s="135" t="s">
        <v>1171</v>
      </c>
      <c r="F182" s="136" t="s">
        <v>1172</v>
      </c>
      <c r="G182" s="137" t="s">
        <v>753</v>
      </c>
      <c r="H182" s="138">
        <v>1</v>
      </c>
      <c r="I182" s="139"/>
      <c r="J182" s="140">
        <f>ROUND(I182*H182,0)</f>
        <v>0</v>
      </c>
      <c r="K182" s="136" t="s">
        <v>1</v>
      </c>
      <c r="L182" s="32"/>
      <c r="M182" s="141" t="s">
        <v>1</v>
      </c>
      <c r="N182" s="142" t="s">
        <v>42</v>
      </c>
      <c r="P182" s="143">
        <f>O182*H182</f>
        <v>0</v>
      </c>
      <c r="Q182" s="143">
        <v>0</v>
      </c>
      <c r="R182" s="143">
        <f>Q182*H182</f>
        <v>0</v>
      </c>
      <c r="S182" s="143">
        <v>0</v>
      </c>
      <c r="T182" s="144">
        <f>S182*H182</f>
        <v>0</v>
      </c>
      <c r="AR182" s="145" t="s">
        <v>252</v>
      </c>
      <c r="AT182" s="145" t="s">
        <v>174</v>
      </c>
      <c r="AU182" s="145" t="s">
        <v>85</v>
      </c>
      <c r="AY182" s="17" t="s">
        <v>172</v>
      </c>
      <c r="BE182" s="146">
        <f>IF(N182="základní",J182,0)</f>
        <v>0</v>
      </c>
      <c r="BF182" s="146">
        <f>IF(N182="snížená",J182,0)</f>
        <v>0</v>
      </c>
      <c r="BG182" s="146">
        <f>IF(N182="zákl. přenesená",J182,0)</f>
        <v>0</v>
      </c>
      <c r="BH182" s="146">
        <f>IF(N182="sníž. přenesená",J182,0)</f>
        <v>0</v>
      </c>
      <c r="BI182" s="146">
        <f>IF(N182="nulová",J182,0)</f>
        <v>0</v>
      </c>
      <c r="BJ182" s="17" t="s">
        <v>8</v>
      </c>
      <c r="BK182" s="146">
        <f>ROUND(I182*H182,0)</f>
        <v>0</v>
      </c>
      <c r="BL182" s="17" t="s">
        <v>252</v>
      </c>
      <c r="BM182" s="145" t="s">
        <v>411</v>
      </c>
    </row>
    <row r="183" spans="2:65" s="12" customFormat="1" ht="22.5">
      <c r="B183" s="147"/>
      <c r="D183" s="148" t="s">
        <v>180</v>
      </c>
      <c r="E183" s="149" t="s">
        <v>1</v>
      </c>
      <c r="F183" s="150" t="s">
        <v>1173</v>
      </c>
      <c r="H183" s="151">
        <v>1</v>
      </c>
      <c r="I183" s="152"/>
      <c r="L183" s="147"/>
      <c r="M183" s="153"/>
      <c r="T183" s="154"/>
      <c r="AT183" s="149" t="s">
        <v>180</v>
      </c>
      <c r="AU183" s="149" t="s">
        <v>85</v>
      </c>
      <c r="AV183" s="12" t="s">
        <v>85</v>
      </c>
      <c r="AW183" s="12" t="s">
        <v>33</v>
      </c>
      <c r="AX183" s="12" t="s">
        <v>77</v>
      </c>
      <c r="AY183" s="149" t="s">
        <v>172</v>
      </c>
    </row>
    <row r="184" spans="2:65" s="14" customFormat="1">
      <c r="B184" s="172"/>
      <c r="D184" s="148" t="s">
        <v>180</v>
      </c>
      <c r="E184" s="173" t="s">
        <v>1</v>
      </c>
      <c r="F184" s="174" t="s">
        <v>644</v>
      </c>
      <c r="H184" s="175">
        <v>1</v>
      </c>
      <c r="I184" s="176"/>
      <c r="L184" s="172"/>
      <c r="M184" s="177"/>
      <c r="T184" s="178"/>
      <c r="AT184" s="173" t="s">
        <v>180</v>
      </c>
      <c r="AU184" s="173" t="s">
        <v>85</v>
      </c>
      <c r="AV184" s="14" t="s">
        <v>91</v>
      </c>
      <c r="AW184" s="14" t="s">
        <v>33</v>
      </c>
      <c r="AX184" s="14" t="s">
        <v>8</v>
      </c>
      <c r="AY184" s="173" t="s">
        <v>172</v>
      </c>
    </row>
    <row r="185" spans="2:65" s="11" customFormat="1" ht="22.9" customHeight="1">
      <c r="B185" s="121"/>
      <c r="D185" s="122" t="s">
        <v>76</v>
      </c>
      <c r="E185" s="131" t="s">
        <v>825</v>
      </c>
      <c r="F185" s="131" t="s">
        <v>826</v>
      </c>
      <c r="I185" s="124"/>
      <c r="J185" s="132">
        <f>BK185</f>
        <v>0</v>
      </c>
      <c r="L185" s="121"/>
      <c r="M185" s="126"/>
      <c r="P185" s="127">
        <f>SUM(P186:P222)</f>
        <v>0</v>
      </c>
      <c r="R185" s="127">
        <f>SUM(R186:R222)</f>
        <v>0</v>
      </c>
      <c r="T185" s="128">
        <f>SUM(T186:T222)</f>
        <v>0</v>
      </c>
      <c r="AR185" s="122" t="s">
        <v>85</v>
      </c>
      <c r="AT185" s="129" t="s">
        <v>76</v>
      </c>
      <c r="AU185" s="129" t="s">
        <v>8</v>
      </c>
      <c r="AY185" s="122" t="s">
        <v>172</v>
      </c>
      <c r="BK185" s="130">
        <f>SUM(BK186:BK222)</f>
        <v>0</v>
      </c>
    </row>
    <row r="186" spans="2:65" s="1" customFormat="1" ht="24.2" customHeight="1">
      <c r="B186" s="133"/>
      <c r="C186" s="134" t="s">
        <v>293</v>
      </c>
      <c r="D186" s="134" t="s">
        <v>174</v>
      </c>
      <c r="E186" s="135" t="s">
        <v>1174</v>
      </c>
      <c r="F186" s="136" t="s">
        <v>1175</v>
      </c>
      <c r="G186" s="137" t="s">
        <v>191</v>
      </c>
      <c r="H186" s="138">
        <v>1</v>
      </c>
      <c r="I186" s="139"/>
      <c r="J186" s="140">
        <f>ROUND(I186*H186,0)</f>
        <v>0</v>
      </c>
      <c r="K186" s="136" t="s">
        <v>1</v>
      </c>
      <c r="L186" s="32"/>
      <c r="M186" s="141" t="s">
        <v>1</v>
      </c>
      <c r="N186" s="142" t="s">
        <v>42</v>
      </c>
      <c r="P186" s="143">
        <f>O186*H186</f>
        <v>0</v>
      </c>
      <c r="Q186" s="143">
        <v>0</v>
      </c>
      <c r="R186" s="143">
        <f>Q186*H186</f>
        <v>0</v>
      </c>
      <c r="S186" s="143">
        <v>0</v>
      </c>
      <c r="T186" s="144">
        <f>S186*H186</f>
        <v>0</v>
      </c>
      <c r="AR186" s="145" t="s">
        <v>252</v>
      </c>
      <c r="AT186" s="145" t="s">
        <v>174</v>
      </c>
      <c r="AU186" s="145" t="s">
        <v>85</v>
      </c>
      <c r="AY186" s="17" t="s">
        <v>172</v>
      </c>
      <c r="BE186" s="146">
        <f>IF(N186="základní",J186,0)</f>
        <v>0</v>
      </c>
      <c r="BF186" s="146">
        <f>IF(N186="snížená",J186,0)</f>
        <v>0</v>
      </c>
      <c r="BG186" s="146">
        <f>IF(N186="zákl. přenesená",J186,0)</f>
        <v>0</v>
      </c>
      <c r="BH186" s="146">
        <f>IF(N186="sníž. přenesená",J186,0)</f>
        <v>0</v>
      </c>
      <c r="BI186" s="146">
        <f>IF(N186="nulová",J186,0)</f>
        <v>0</v>
      </c>
      <c r="BJ186" s="17" t="s">
        <v>8</v>
      </c>
      <c r="BK186" s="146">
        <f>ROUND(I186*H186,0)</f>
        <v>0</v>
      </c>
      <c r="BL186" s="17" t="s">
        <v>252</v>
      </c>
      <c r="BM186" s="145" t="s">
        <v>423</v>
      </c>
    </row>
    <row r="187" spans="2:65" s="12" customFormat="1">
      <c r="B187" s="147"/>
      <c r="D187" s="148" t="s">
        <v>180</v>
      </c>
      <c r="E187" s="149" t="s">
        <v>1</v>
      </c>
      <c r="F187" s="150" t="s">
        <v>1176</v>
      </c>
      <c r="H187" s="151">
        <v>1</v>
      </c>
      <c r="I187" s="152"/>
      <c r="L187" s="147"/>
      <c r="M187" s="153"/>
      <c r="T187" s="154"/>
      <c r="AT187" s="149" t="s">
        <v>180</v>
      </c>
      <c r="AU187" s="149" t="s">
        <v>85</v>
      </c>
      <c r="AV187" s="12" t="s">
        <v>85</v>
      </c>
      <c r="AW187" s="12" t="s">
        <v>33</v>
      </c>
      <c r="AX187" s="12" t="s">
        <v>77</v>
      </c>
      <c r="AY187" s="149" t="s">
        <v>172</v>
      </c>
    </row>
    <row r="188" spans="2:65" s="14" customFormat="1">
      <c r="B188" s="172"/>
      <c r="D188" s="148" t="s">
        <v>180</v>
      </c>
      <c r="E188" s="173" t="s">
        <v>1</v>
      </c>
      <c r="F188" s="174" t="s">
        <v>644</v>
      </c>
      <c r="H188" s="175">
        <v>1</v>
      </c>
      <c r="I188" s="176"/>
      <c r="L188" s="172"/>
      <c r="M188" s="177"/>
      <c r="T188" s="178"/>
      <c r="AT188" s="173" t="s">
        <v>180</v>
      </c>
      <c r="AU188" s="173" t="s">
        <v>85</v>
      </c>
      <c r="AV188" s="14" t="s">
        <v>91</v>
      </c>
      <c r="AW188" s="14" t="s">
        <v>33</v>
      </c>
      <c r="AX188" s="14" t="s">
        <v>8</v>
      </c>
      <c r="AY188" s="173" t="s">
        <v>172</v>
      </c>
    </row>
    <row r="189" spans="2:65" s="1" customFormat="1" ht="49.15" customHeight="1">
      <c r="B189" s="133"/>
      <c r="C189" s="162" t="s">
        <v>303</v>
      </c>
      <c r="D189" s="162" t="s">
        <v>231</v>
      </c>
      <c r="E189" s="163" t="s">
        <v>1177</v>
      </c>
      <c r="F189" s="164" t="s">
        <v>1178</v>
      </c>
      <c r="G189" s="165" t="s">
        <v>1</v>
      </c>
      <c r="H189" s="166">
        <v>1</v>
      </c>
      <c r="I189" s="167"/>
      <c r="J189" s="168">
        <f>ROUND(I189*H189,0)</f>
        <v>0</v>
      </c>
      <c r="K189" s="164" t="s">
        <v>1</v>
      </c>
      <c r="L189" s="169"/>
      <c r="M189" s="170" t="s">
        <v>1</v>
      </c>
      <c r="N189" s="171" t="s">
        <v>42</v>
      </c>
      <c r="P189" s="143">
        <f>O189*H189</f>
        <v>0</v>
      </c>
      <c r="Q189" s="143">
        <v>0</v>
      </c>
      <c r="R189" s="143">
        <f>Q189*H189</f>
        <v>0</v>
      </c>
      <c r="S189" s="143">
        <v>0</v>
      </c>
      <c r="T189" s="144">
        <f>S189*H189</f>
        <v>0</v>
      </c>
      <c r="AR189" s="145" t="s">
        <v>343</v>
      </c>
      <c r="AT189" s="145" t="s">
        <v>231</v>
      </c>
      <c r="AU189" s="145" t="s">
        <v>85</v>
      </c>
      <c r="AY189" s="17" t="s">
        <v>172</v>
      </c>
      <c r="BE189" s="146">
        <f>IF(N189="základní",J189,0)</f>
        <v>0</v>
      </c>
      <c r="BF189" s="146">
        <f>IF(N189="snížená",J189,0)</f>
        <v>0</v>
      </c>
      <c r="BG189" s="146">
        <f>IF(N189="zákl. přenesená",J189,0)</f>
        <v>0</v>
      </c>
      <c r="BH189" s="146">
        <f>IF(N189="sníž. přenesená",J189,0)</f>
        <v>0</v>
      </c>
      <c r="BI189" s="146">
        <f>IF(N189="nulová",J189,0)</f>
        <v>0</v>
      </c>
      <c r="BJ189" s="17" t="s">
        <v>8</v>
      </c>
      <c r="BK189" s="146">
        <f>ROUND(I189*H189,0)</f>
        <v>0</v>
      </c>
      <c r="BL189" s="17" t="s">
        <v>252</v>
      </c>
      <c r="BM189" s="145" t="s">
        <v>431</v>
      </c>
    </row>
    <row r="190" spans="2:65" s="12" customFormat="1">
      <c r="B190" s="147"/>
      <c r="D190" s="148" t="s">
        <v>180</v>
      </c>
      <c r="E190" s="149" t="s">
        <v>1</v>
      </c>
      <c r="F190" s="150" t="s">
        <v>1176</v>
      </c>
      <c r="H190" s="151">
        <v>1</v>
      </c>
      <c r="I190" s="152"/>
      <c r="L190" s="147"/>
      <c r="M190" s="153"/>
      <c r="T190" s="154"/>
      <c r="AT190" s="149" t="s">
        <v>180</v>
      </c>
      <c r="AU190" s="149" t="s">
        <v>85</v>
      </c>
      <c r="AV190" s="12" t="s">
        <v>85</v>
      </c>
      <c r="AW190" s="12" t="s">
        <v>33</v>
      </c>
      <c r="AX190" s="12" t="s">
        <v>77</v>
      </c>
      <c r="AY190" s="149" t="s">
        <v>172</v>
      </c>
    </row>
    <row r="191" spans="2:65" s="14" customFormat="1">
      <c r="B191" s="172"/>
      <c r="D191" s="148" t="s">
        <v>180</v>
      </c>
      <c r="E191" s="173" t="s">
        <v>1</v>
      </c>
      <c r="F191" s="174" t="s">
        <v>644</v>
      </c>
      <c r="H191" s="175">
        <v>1</v>
      </c>
      <c r="I191" s="176"/>
      <c r="L191" s="172"/>
      <c r="M191" s="177"/>
      <c r="T191" s="178"/>
      <c r="AT191" s="173" t="s">
        <v>180</v>
      </c>
      <c r="AU191" s="173" t="s">
        <v>85</v>
      </c>
      <c r="AV191" s="14" t="s">
        <v>91</v>
      </c>
      <c r="AW191" s="14" t="s">
        <v>33</v>
      </c>
      <c r="AX191" s="14" t="s">
        <v>8</v>
      </c>
      <c r="AY191" s="173" t="s">
        <v>172</v>
      </c>
    </row>
    <row r="192" spans="2:65" s="1" customFormat="1" ht="33" customHeight="1">
      <c r="B192" s="133"/>
      <c r="C192" s="134" t="s">
        <v>308</v>
      </c>
      <c r="D192" s="134" t="s">
        <v>174</v>
      </c>
      <c r="E192" s="135" t="s">
        <v>1179</v>
      </c>
      <c r="F192" s="136" t="s">
        <v>1180</v>
      </c>
      <c r="G192" s="137" t="s">
        <v>191</v>
      </c>
      <c r="H192" s="138">
        <v>1</v>
      </c>
      <c r="I192" s="139"/>
      <c r="J192" s="140">
        <f>ROUND(I192*H192,0)</f>
        <v>0</v>
      </c>
      <c r="K192" s="136" t="s">
        <v>1</v>
      </c>
      <c r="L192" s="32"/>
      <c r="M192" s="141" t="s">
        <v>1</v>
      </c>
      <c r="N192" s="142" t="s">
        <v>42</v>
      </c>
      <c r="P192" s="143">
        <f>O192*H192</f>
        <v>0</v>
      </c>
      <c r="Q192" s="143">
        <v>0</v>
      </c>
      <c r="R192" s="143">
        <f>Q192*H192</f>
        <v>0</v>
      </c>
      <c r="S192" s="143">
        <v>0</v>
      </c>
      <c r="T192" s="144">
        <f>S192*H192</f>
        <v>0</v>
      </c>
      <c r="AR192" s="145" t="s">
        <v>252</v>
      </c>
      <c r="AT192" s="145" t="s">
        <v>174</v>
      </c>
      <c r="AU192" s="145" t="s">
        <v>85</v>
      </c>
      <c r="AY192" s="17" t="s">
        <v>172</v>
      </c>
      <c r="BE192" s="146">
        <f>IF(N192="základní",J192,0)</f>
        <v>0</v>
      </c>
      <c r="BF192" s="146">
        <f>IF(N192="snížená",J192,0)</f>
        <v>0</v>
      </c>
      <c r="BG192" s="146">
        <f>IF(N192="zákl. přenesená",J192,0)</f>
        <v>0</v>
      </c>
      <c r="BH192" s="146">
        <f>IF(N192="sníž. přenesená",J192,0)</f>
        <v>0</v>
      </c>
      <c r="BI192" s="146">
        <f>IF(N192="nulová",J192,0)</f>
        <v>0</v>
      </c>
      <c r="BJ192" s="17" t="s">
        <v>8</v>
      </c>
      <c r="BK192" s="146">
        <f>ROUND(I192*H192,0)</f>
        <v>0</v>
      </c>
      <c r="BL192" s="17" t="s">
        <v>252</v>
      </c>
      <c r="BM192" s="145" t="s">
        <v>439</v>
      </c>
    </row>
    <row r="193" spans="2:65" s="12" customFormat="1">
      <c r="B193" s="147"/>
      <c r="D193" s="148" t="s">
        <v>180</v>
      </c>
      <c r="E193" s="149" t="s">
        <v>1</v>
      </c>
      <c r="F193" s="150" t="s">
        <v>1181</v>
      </c>
      <c r="H193" s="151">
        <v>1</v>
      </c>
      <c r="I193" s="152"/>
      <c r="L193" s="147"/>
      <c r="M193" s="153"/>
      <c r="T193" s="154"/>
      <c r="AT193" s="149" t="s">
        <v>180</v>
      </c>
      <c r="AU193" s="149" t="s">
        <v>85</v>
      </c>
      <c r="AV193" s="12" t="s">
        <v>85</v>
      </c>
      <c r="AW193" s="12" t="s">
        <v>33</v>
      </c>
      <c r="AX193" s="12" t="s">
        <v>77</v>
      </c>
      <c r="AY193" s="149" t="s">
        <v>172</v>
      </c>
    </row>
    <row r="194" spans="2:65" s="14" customFormat="1">
      <c r="B194" s="172"/>
      <c r="D194" s="148" t="s">
        <v>180</v>
      </c>
      <c r="E194" s="173" t="s">
        <v>1</v>
      </c>
      <c r="F194" s="174" t="s">
        <v>644</v>
      </c>
      <c r="H194" s="175">
        <v>1</v>
      </c>
      <c r="I194" s="176"/>
      <c r="L194" s="172"/>
      <c r="M194" s="177"/>
      <c r="T194" s="178"/>
      <c r="AT194" s="173" t="s">
        <v>180</v>
      </c>
      <c r="AU194" s="173" t="s">
        <v>85</v>
      </c>
      <c r="AV194" s="14" t="s">
        <v>91</v>
      </c>
      <c r="AW194" s="14" t="s">
        <v>33</v>
      </c>
      <c r="AX194" s="14" t="s">
        <v>8</v>
      </c>
      <c r="AY194" s="173" t="s">
        <v>172</v>
      </c>
    </row>
    <row r="195" spans="2:65" s="1" customFormat="1" ht="21.75" customHeight="1">
      <c r="B195" s="133"/>
      <c r="C195" s="162" t="s">
        <v>312</v>
      </c>
      <c r="D195" s="162" t="s">
        <v>231</v>
      </c>
      <c r="E195" s="163" t="s">
        <v>1182</v>
      </c>
      <c r="F195" s="164" t="s">
        <v>1183</v>
      </c>
      <c r="G195" s="165" t="s">
        <v>191</v>
      </c>
      <c r="H195" s="166">
        <v>1</v>
      </c>
      <c r="I195" s="167"/>
      <c r="J195" s="168">
        <f>ROUND(I195*H195,0)</f>
        <v>0</v>
      </c>
      <c r="K195" s="164" t="s">
        <v>1</v>
      </c>
      <c r="L195" s="169"/>
      <c r="M195" s="170" t="s">
        <v>1</v>
      </c>
      <c r="N195" s="171" t="s">
        <v>42</v>
      </c>
      <c r="P195" s="143">
        <f>O195*H195</f>
        <v>0</v>
      </c>
      <c r="Q195" s="143">
        <v>0</v>
      </c>
      <c r="R195" s="143">
        <f>Q195*H195</f>
        <v>0</v>
      </c>
      <c r="S195" s="143">
        <v>0</v>
      </c>
      <c r="T195" s="144">
        <f>S195*H195</f>
        <v>0</v>
      </c>
      <c r="AR195" s="145" t="s">
        <v>343</v>
      </c>
      <c r="AT195" s="145" t="s">
        <v>231</v>
      </c>
      <c r="AU195" s="145" t="s">
        <v>85</v>
      </c>
      <c r="AY195" s="17" t="s">
        <v>172</v>
      </c>
      <c r="BE195" s="146">
        <f>IF(N195="základní",J195,0)</f>
        <v>0</v>
      </c>
      <c r="BF195" s="146">
        <f>IF(N195="snížená",J195,0)</f>
        <v>0</v>
      </c>
      <c r="BG195" s="146">
        <f>IF(N195="zákl. přenesená",J195,0)</f>
        <v>0</v>
      </c>
      <c r="BH195" s="146">
        <f>IF(N195="sníž. přenesená",J195,0)</f>
        <v>0</v>
      </c>
      <c r="BI195" s="146">
        <f>IF(N195="nulová",J195,0)</f>
        <v>0</v>
      </c>
      <c r="BJ195" s="17" t="s">
        <v>8</v>
      </c>
      <c r="BK195" s="146">
        <f>ROUND(I195*H195,0)</f>
        <v>0</v>
      </c>
      <c r="BL195" s="17" t="s">
        <v>252</v>
      </c>
      <c r="BM195" s="145" t="s">
        <v>447</v>
      </c>
    </row>
    <row r="196" spans="2:65" s="12" customFormat="1">
      <c r="B196" s="147"/>
      <c r="D196" s="148" t="s">
        <v>180</v>
      </c>
      <c r="E196" s="149" t="s">
        <v>1</v>
      </c>
      <c r="F196" s="150" t="s">
        <v>1184</v>
      </c>
      <c r="H196" s="151">
        <v>1</v>
      </c>
      <c r="I196" s="152"/>
      <c r="L196" s="147"/>
      <c r="M196" s="153"/>
      <c r="T196" s="154"/>
      <c r="AT196" s="149" t="s">
        <v>180</v>
      </c>
      <c r="AU196" s="149" t="s">
        <v>85</v>
      </c>
      <c r="AV196" s="12" t="s">
        <v>85</v>
      </c>
      <c r="AW196" s="12" t="s">
        <v>33</v>
      </c>
      <c r="AX196" s="12" t="s">
        <v>77</v>
      </c>
      <c r="AY196" s="149" t="s">
        <v>172</v>
      </c>
    </row>
    <row r="197" spans="2:65" s="14" customFormat="1">
      <c r="B197" s="172"/>
      <c r="D197" s="148" t="s">
        <v>180</v>
      </c>
      <c r="E197" s="173" t="s">
        <v>1</v>
      </c>
      <c r="F197" s="174" t="s">
        <v>644</v>
      </c>
      <c r="H197" s="175">
        <v>1</v>
      </c>
      <c r="I197" s="176"/>
      <c r="L197" s="172"/>
      <c r="M197" s="177"/>
      <c r="T197" s="178"/>
      <c r="AT197" s="173" t="s">
        <v>180</v>
      </c>
      <c r="AU197" s="173" t="s">
        <v>85</v>
      </c>
      <c r="AV197" s="14" t="s">
        <v>91</v>
      </c>
      <c r="AW197" s="14" t="s">
        <v>33</v>
      </c>
      <c r="AX197" s="14" t="s">
        <v>8</v>
      </c>
      <c r="AY197" s="173" t="s">
        <v>172</v>
      </c>
    </row>
    <row r="198" spans="2:65" s="1" customFormat="1" ht="37.9" customHeight="1">
      <c r="B198" s="133"/>
      <c r="C198" s="134" t="s">
        <v>317</v>
      </c>
      <c r="D198" s="134" t="s">
        <v>174</v>
      </c>
      <c r="E198" s="135" t="s">
        <v>833</v>
      </c>
      <c r="F198" s="136" t="s">
        <v>834</v>
      </c>
      <c r="G198" s="137" t="s">
        <v>191</v>
      </c>
      <c r="H198" s="138">
        <v>1</v>
      </c>
      <c r="I198" s="139"/>
      <c r="J198" s="140">
        <f>ROUND(I198*H198,0)</f>
        <v>0</v>
      </c>
      <c r="K198" s="136" t="s">
        <v>1</v>
      </c>
      <c r="L198" s="32"/>
      <c r="M198" s="141" t="s">
        <v>1</v>
      </c>
      <c r="N198" s="142" t="s">
        <v>42</v>
      </c>
      <c r="P198" s="143">
        <f>O198*H198</f>
        <v>0</v>
      </c>
      <c r="Q198" s="143">
        <v>0</v>
      </c>
      <c r="R198" s="143">
        <f>Q198*H198</f>
        <v>0</v>
      </c>
      <c r="S198" s="143">
        <v>0</v>
      </c>
      <c r="T198" s="144">
        <f>S198*H198</f>
        <v>0</v>
      </c>
      <c r="AR198" s="145" t="s">
        <v>252</v>
      </c>
      <c r="AT198" s="145" t="s">
        <v>174</v>
      </c>
      <c r="AU198" s="145" t="s">
        <v>85</v>
      </c>
      <c r="AY198" s="17" t="s">
        <v>172</v>
      </c>
      <c r="BE198" s="146">
        <f>IF(N198="základní",J198,0)</f>
        <v>0</v>
      </c>
      <c r="BF198" s="146">
        <f>IF(N198="snížená",J198,0)</f>
        <v>0</v>
      </c>
      <c r="BG198" s="146">
        <f>IF(N198="zákl. přenesená",J198,0)</f>
        <v>0</v>
      </c>
      <c r="BH198" s="146">
        <f>IF(N198="sníž. přenesená",J198,0)</f>
        <v>0</v>
      </c>
      <c r="BI198" s="146">
        <f>IF(N198="nulová",J198,0)</f>
        <v>0</v>
      </c>
      <c r="BJ198" s="17" t="s">
        <v>8</v>
      </c>
      <c r="BK198" s="146">
        <f>ROUND(I198*H198,0)</f>
        <v>0</v>
      </c>
      <c r="BL198" s="17" t="s">
        <v>252</v>
      </c>
      <c r="BM198" s="145" t="s">
        <v>457</v>
      </c>
    </row>
    <row r="199" spans="2:65" s="12" customFormat="1">
      <c r="B199" s="147"/>
      <c r="D199" s="148" t="s">
        <v>180</v>
      </c>
      <c r="E199" s="149" t="s">
        <v>1</v>
      </c>
      <c r="F199" s="150" t="s">
        <v>835</v>
      </c>
      <c r="H199" s="151">
        <v>1</v>
      </c>
      <c r="I199" s="152"/>
      <c r="L199" s="147"/>
      <c r="M199" s="153"/>
      <c r="T199" s="154"/>
      <c r="AT199" s="149" t="s">
        <v>180</v>
      </c>
      <c r="AU199" s="149" t="s">
        <v>85</v>
      </c>
      <c r="AV199" s="12" t="s">
        <v>85</v>
      </c>
      <c r="AW199" s="12" t="s">
        <v>33</v>
      </c>
      <c r="AX199" s="12" t="s">
        <v>77</v>
      </c>
      <c r="AY199" s="149" t="s">
        <v>172</v>
      </c>
    </row>
    <row r="200" spans="2:65" s="14" customFormat="1">
      <c r="B200" s="172"/>
      <c r="D200" s="148" t="s">
        <v>180</v>
      </c>
      <c r="E200" s="173" t="s">
        <v>1</v>
      </c>
      <c r="F200" s="174" t="s">
        <v>644</v>
      </c>
      <c r="H200" s="175">
        <v>1</v>
      </c>
      <c r="I200" s="176"/>
      <c r="L200" s="172"/>
      <c r="M200" s="177"/>
      <c r="T200" s="178"/>
      <c r="AT200" s="173" t="s">
        <v>180</v>
      </c>
      <c r="AU200" s="173" t="s">
        <v>85</v>
      </c>
      <c r="AV200" s="14" t="s">
        <v>91</v>
      </c>
      <c r="AW200" s="14" t="s">
        <v>33</v>
      </c>
      <c r="AX200" s="14" t="s">
        <v>8</v>
      </c>
      <c r="AY200" s="173" t="s">
        <v>172</v>
      </c>
    </row>
    <row r="201" spans="2:65" s="1" customFormat="1" ht="24.2" customHeight="1">
      <c r="B201" s="133"/>
      <c r="C201" s="162" t="s">
        <v>323</v>
      </c>
      <c r="D201" s="162" t="s">
        <v>231</v>
      </c>
      <c r="E201" s="163" t="s">
        <v>1185</v>
      </c>
      <c r="F201" s="164" t="s">
        <v>1186</v>
      </c>
      <c r="G201" s="165" t="s">
        <v>191</v>
      </c>
      <c r="H201" s="166">
        <v>1</v>
      </c>
      <c r="I201" s="167"/>
      <c r="J201" s="168">
        <f>ROUND(I201*H201,0)</f>
        <v>0</v>
      </c>
      <c r="K201" s="164" t="s">
        <v>1</v>
      </c>
      <c r="L201" s="169"/>
      <c r="M201" s="170" t="s">
        <v>1</v>
      </c>
      <c r="N201" s="171" t="s">
        <v>42</v>
      </c>
      <c r="P201" s="143">
        <f>O201*H201</f>
        <v>0</v>
      </c>
      <c r="Q201" s="143">
        <v>0</v>
      </c>
      <c r="R201" s="143">
        <f>Q201*H201</f>
        <v>0</v>
      </c>
      <c r="S201" s="143">
        <v>0</v>
      </c>
      <c r="T201" s="144">
        <f>S201*H201</f>
        <v>0</v>
      </c>
      <c r="AR201" s="145" t="s">
        <v>343</v>
      </c>
      <c r="AT201" s="145" t="s">
        <v>231</v>
      </c>
      <c r="AU201" s="145" t="s">
        <v>85</v>
      </c>
      <c r="AY201" s="17" t="s">
        <v>172</v>
      </c>
      <c r="BE201" s="146">
        <f>IF(N201="základní",J201,0)</f>
        <v>0</v>
      </c>
      <c r="BF201" s="146">
        <f>IF(N201="snížená",J201,0)</f>
        <v>0</v>
      </c>
      <c r="BG201" s="146">
        <f>IF(N201="zákl. přenesená",J201,0)</f>
        <v>0</v>
      </c>
      <c r="BH201" s="146">
        <f>IF(N201="sníž. přenesená",J201,0)</f>
        <v>0</v>
      </c>
      <c r="BI201" s="146">
        <f>IF(N201="nulová",J201,0)</f>
        <v>0</v>
      </c>
      <c r="BJ201" s="17" t="s">
        <v>8</v>
      </c>
      <c r="BK201" s="146">
        <f>ROUND(I201*H201,0)</f>
        <v>0</v>
      </c>
      <c r="BL201" s="17" t="s">
        <v>252</v>
      </c>
      <c r="BM201" s="145" t="s">
        <v>465</v>
      </c>
    </row>
    <row r="202" spans="2:65" s="12" customFormat="1">
      <c r="B202" s="147"/>
      <c r="D202" s="148" t="s">
        <v>180</v>
      </c>
      <c r="E202" s="149" t="s">
        <v>1</v>
      </c>
      <c r="F202" s="150" t="s">
        <v>835</v>
      </c>
      <c r="H202" s="151">
        <v>1</v>
      </c>
      <c r="I202" s="152"/>
      <c r="L202" s="147"/>
      <c r="M202" s="153"/>
      <c r="T202" s="154"/>
      <c r="AT202" s="149" t="s">
        <v>180</v>
      </c>
      <c r="AU202" s="149" t="s">
        <v>85</v>
      </c>
      <c r="AV202" s="12" t="s">
        <v>85</v>
      </c>
      <c r="AW202" s="12" t="s">
        <v>33</v>
      </c>
      <c r="AX202" s="12" t="s">
        <v>77</v>
      </c>
      <c r="AY202" s="149" t="s">
        <v>172</v>
      </c>
    </row>
    <row r="203" spans="2:65" s="14" customFormat="1">
      <c r="B203" s="172"/>
      <c r="D203" s="148" t="s">
        <v>180</v>
      </c>
      <c r="E203" s="173" t="s">
        <v>1</v>
      </c>
      <c r="F203" s="174" t="s">
        <v>644</v>
      </c>
      <c r="H203" s="175">
        <v>1</v>
      </c>
      <c r="I203" s="176"/>
      <c r="L203" s="172"/>
      <c r="M203" s="177"/>
      <c r="T203" s="178"/>
      <c r="AT203" s="173" t="s">
        <v>180</v>
      </c>
      <c r="AU203" s="173" t="s">
        <v>85</v>
      </c>
      <c r="AV203" s="14" t="s">
        <v>91</v>
      </c>
      <c r="AW203" s="14" t="s">
        <v>33</v>
      </c>
      <c r="AX203" s="14" t="s">
        <v>8</v>
      </c>
      <c r="AY203" s="173" t="s">
        <v>172</v>
      </c>
    </row>
    <row r="204" spans="2:65" s="1" customFormat="1" ht="37.9" customHeight="1">
      <c r="B204" s="133"/>
      <c r="C204" s="134" t="s">
        <v>331</v>
      </c>
      <c r="D204" s="134" t="s">
        <v>174</v>
      </c>
      <c r="E204" s="135" t="s">
        <v>838</v>
      </c>
      <c r="F204" s="136" t="s">
        <v>839</v>
      </c>
      <c r="G204" s="137" t="s">
        <v>202</v>
      </c>
      <c r="H204" s="138">
        <v>1.2</v>
      </c>
      <c r="I204" s="139"/>
      <c r="J204" s="140">
        <f>ROUND(I204*H204,0)</f>
        <v>0</v>
      </c>
      <c r="K204" s="136" t="s">
        <v>1</v>
      </c>
      <c r="L204" s="32"/>
      <c r="M204" s="141" t="s">
        <v>1</v>
      </c>
      <c r="N204" s="142" t="s">
        <v>42</v>
      </c>
      <c r="P204" s="143">
        <f>O204*H204</f>
        <v>0</v>
      </c>
      <c r="Q204" s="143">
        <v>0</v>
      </c>
      <c r="R204" s="143">
        <f>Q204*H204</f>
        <v>0</v>
      </c>
      <c r="S204" s="143">
        <v>0</v>
      </c>
      <c r="T204" s="144">
        <f>S204*H204</f>
        <v>0</v>
      </c>
      <c r="AR204" s="145" t="s">
        <v>252</v>
      </c>
      <c r="AT204" s="145" t="s">
        <v>174</v>
      </c>
      <c r="AU204" s="145" t="s">
        <v>85</v>
      </c>
      <c r="AY204" s="17" t="s">
        <v>172</v>
      </c>
      <c r="BE204" s="146">
        <f>IF(N204="základní",J204,0)</f>
        <v>0</v>
      </c>
      <c r="BF204" s="146">
        <f>IF(N204="snížená",J204,0)</f>
        <v>0</v>
      </c>
      <c r="BG204" s="146">
        <f>IF(N204="zákl. přenesená",J204,0)</f>
        <v>0</v>
      </c>
      <c r="BH204" s="146">
        <f>IF(N204="sníž. přenesená",J204,0)</f>
        <v>0</v>
      </c>
      <c r="BI204" s="146">
        <f>IF(N204="nulová",J204,0)</f>
        <v>0</v>
      </c>
      <c r="BJ204" s="17" t="s">
        <v>8</v>
      </c>
      <c r="BK204" s="146">
        <f>ROUND(I204*H204,0)</f>
        <v>0</v>
      </c>
      <c r="BL204" s="17" t="s">
        <v>252</v>
      </c>
      <c r="BM204" s="145" t="s">
        <v>475</v>
      </c>
    </row>
    <row r="205" spans="2:65" s="12" customFormat="1">
      <c r="B205" s="147"/>
      <c r="D205" s="148" t="s">
        <v>180</v>
      </c>
      <c r="E205" s="149" t="s">
        <v>1</v>
      </c>
      <c r="F205" s="150" t="s">
        <v>1187</v>
      </c>
      <c r="H205" s="151">
        <v>1.2</v>
      </c>
      <c r="I205" s="152"/>
      <c r="L205" s="147"/>
      <c r="M205" s="153"/>
      <c r="T205" s="154"/>
      <c r="AT205" s="149" t="s">
        <v>180</v>
      </c>
      <c r="AU205" s="149" t="s">
        <v>85</v>
      </c>
      <c r="AV205" s="12" t="s">
        <v>85</v>
      </c>
      <c r="AW205" s="12" t="s">
        <v>33</v>
      </c>
      <c r="AX205" s="12" t="s">
        <v>77</v>
      </c>
      <c r="AY205" s="149" t="s">
        <v>172</v>
      </c>
    </row>
    <row r="206" spans="2:65" s="14" customFormat="1">
      <c r="B206" s="172"/>
      <c r="D206" s="148" t="s">
        <v>180</v>
      </c>
      <c r="E206" s="173" t="s">
        <v>1</v>
      </c>
      <c r="F206" s="174" t="s">
        <v>644</v>
      </c>
      <c r="H206" s="175">
        <v>1.2</v>
      </c>
      <c r="I206" s="176"/>
      <c r="L206" s="172"/>
      <c r="M206" s="177"/>
      <c r="T206" s="178"/>
      <c r="AT206" s="173" t="s">
        <v>180</v>
      </c>
      <c r="AU206" s="173" t="s">
        <v>85</v>
      </c>
      <c r="AV206" s="14" t="s">
        <v>91</v>
      </c>
      <c r="AW206" s="14" t="s">
        <v>33</v>
      </c>
      <c r="AX206" s="14" t="s">
        <v>8</v>
      </c>
      <c r="AY206" s="173" t="s">
        <v>172</v>
      </c>
    </row>
    <row r="207" spans="2:65" s="1" customFormat="1" ht="37.9" customHeight="1">
      <c r="B207" s="133"/>
      <c r="C207" s="134" t="s">
        <v>339</v>
      </c>
      <c r="D207" s="134" t="s">
        <v>174</v>
      </c>
      <c r="E207" s="135" t="s">
        <v>841</v>
      </c>
      <c r="F207" s="136" t="s">
        <v>842</v>
      </c>
      <c r="G207" s="137" t="s">
        <v>202</v>
      </c>
      <c r="H207" s="138">
        <v>0.4</v>
      </c>
      <c r="I207" s="139"/>
      <c r="J207" s="140">
        <f>ROUND(I207*H207,0)</f>
        <v>0</v>
      </c>
      <c r="K207" s="136" t="s">
        <v>1</v>
      </c>
      <c r="L207" s="32"/>
      <c r="M207" s="141" t="s">
        <v>1</v>
      </c>
      <c r="N207" s="142" t="s">
        <v>42</v>
      </c>
      <c r="P207" s="143">
        <f>O207*H207</f>
        <v>0</v>
      </c>
      <c r="Q207" s="143">
        <v>0</v>
      </c>
      <c r="R207" s="143">
        <f>Q207*H207</f>
        <v>0</v>
      </c>
      <c r="S207" s="143">
        <v>0</v>
      </c>
      <c r="T207" s="144">
        <f>S207*H207</f>
        <v>0</v>
      </c>
      <c r="AR207" s="145" t="s">
        <v>252</v>
      </c>
      <c r="AT207" s="145" t="s">
        <v>174</v>
      </c>
      <c r="AU207" s="145" t="s">
        <v>85</v>
      </c>
      <c r="AY207" s="17" t="s">
        <v>172</v>
      </c>
      <c r="BE207" s="146">
        <f>IF(N207="základní",J207,0)</f>
        <v>0</v>
      </c>
      <c r="BF207" s="146">
        <f>IF(N207="snížená",J207,0)</f>
        <v>0</v>
      </c>
      <c r="BG207" s="146">
        <f>IF(N207="zákl. přenesená",J207,0)</f>
        <v>0</v>
      </c>
      <c r="BH207" s="146">
        <f>IF(N207="sníž. přenesená",J207,0)</f>
        <v>0</v>
      </c>
      <c r="BI207" s="146">
        <f>IF(N207="nulová",J207,0)</f>
        <v>0</v>
      </c>
      <c r="BJ207" s="17" t="s">
        <v>8</v>
      </c>
      <c r="BK207" s="146">
        <f>ROUND(I207*H207,0)</f>
        <v>0</v>
      </c>
      <c r="BL207" s="17" t="s">
        <v>252</v>
      </c>
      <c r="BM207" s="145" t="s">
        <v>483</v>
      </c>
    </row>
    <row r="208" spans="2:65" s="12" customFormat="1">
      <c r="B208" s="147"/>
      <c r="D208" s="148" t="s">
        <v>180</v>
      </c>
      <c r="E208" s="149" t="s">
        <v>1</v>
      </c>
      <c r="F208" s="150" t="s">
        <v>1188</v>
      </c>
      <c r="H208" s="151">
        <v>0.4</v>
      </c>
      <c r="I208" s="152"/>
      <c r="L208" s="147"/>
      <c r="M208" s="153"/>
      <c r="T208" s="154"/>
      <c r="AT208" s="149" t="s">
        <v>180</v>
      </c>
      <c r="AU208" s="149" t="s">
        <v>85</v>
      </c>
      <c r="AV208" s="12" t="s">
        <v>85</v>
      </c>
      <c r="AW208" s="12" t="s">
        <v>33</v>
      </c>
      <c r="AX208" s="12" t="s">
        <v>77</v>
      </c>
      <c r="AY208" s="149" t="s">
        <v>172</v>
      </c>
    </row>
    <row r="209" spans="2:65" s="14" customFormat="1">
      <c r="B209" s="172"/>
      <c r="D209" s="148" t="s">
        <v>180</v>
      </c>
      <c r="E209" s="173" t="s">
        <v>1</v>
      </c>
      <c r="F209" s="174" t="s">
        <v>644</v>
      </c>
      <c r="H209" s="175">
        <v>0.4</v>
      </c>
      <c r="I209" s="176"/>
      <c r="L209" s="172"/>
      <c r="M209" s="177"/>
      <c r="T209" s="178"/>
      <c r="AT209" s="173" t="s">
        <v>180</v>
      </c>
      <c r="AU209" s="173" t="s">
        <v>85</v>
      </c>
      <c r="AV209" s="14" t="s">
        <v>91</v>
      </c>
      <c r="AW209" s="14" t="s">
        <v>33</v>
      </c>
      <c r="AX209" s="14" t="s">
        <v>8</v>
      </c>
      <c r="AY209" s="173" t="s">
        <v>172</v>
      </c>
    </row>
    <row r="210" spans="2:65" s="1" customFormat="1" ht="33" customHeight="1">
      <c r="B210" s="133"/>
      <c r="C210" s="134" t="s">
        <v>343</v>
      </c>
      <c r="D210" s="134" t="s">
        <v>174</v>
      </c>
      <c r="E210" s="135" t="s">
        <v>1189</v>
      </c>
      <c r="F210" s="136" t="s">
        <v>1190</v>
      </c>
      <c r="G210" s="137" t="s">
        <v>191</v>
      </c>
      <c r="H210" s="138">
        <v>1</v>
      </c>
      <c r="I210" s="139"/>
      <c r="J210" s="140">
        <f>ROUND(I210*H210,0)</f>
        <v>0</v>
      </c>
      <c r="K210" s="136" t="s">
        <v>1</v>
      </c>
      <c r="L210" s="32"/>
      <c r="M210" s="141" t="s">
        <v>1</v>
      </c>
      <c r="N210" s="142" t="s">
        <v>42</v>
      </c>
      <c r="P210" s="143">
        <f>O210*H210</f>
        <v>0</v>
      </c>
      <c r="Q210" s="143">
        <v>0</v>
      </c>
      <c r="R210" s="143">
        <f>Q210*H210</f>
        <v>0</v>
      </c>
      <c r="S210" s="143">
        <v>0</v>
      </c>
      <c r="T210" s="144">
        <f>S210*H210</f>
        <v>0</v>
      </c>
      <c r="AR210" s="145" t="s">
        <v>252</v>
      </c>
      <c r="AT210" s="145" t="s">
        <v>174</v>
      </c>
      <c r="AU210" s="145" t="s">
        <v>85</v>
      </c>
      <c r="AY210" s="17" t="s">
        <v>172</v>
      </c>
      <c r="BE210" s="146">
        <f>IF(N210="základní",J210,0)</f>
        <v>0</v>
      </c>
      <c r="BF210" s="146">
        <f>IF(N210="snížená",J210,0)</f>
        <v>0</v>
      </c>
      <c r="BG210" s="146">
        <f>IF(N210="zákl. přenesená",J210,0)</f>
        <v>0</v>
      </c>
      <c r="BH210" s="146">
        <f>IF(N210="sníž. přenesená",J210,0)</f>
        <v>0</v>
      </c>
      <c r="BI210" s="146">
        <f>IF(N210="nulová",J210,0)</f>
        <v>0</v>
      </c>
      <c r="BJ210" s="17" t="s">
        <v>8</v>
      </c>
      <c r="BK210" s="146">
        <f>ROUND(I210*H210,0)</f>
        <v>0</v>
      </c>
      <c r="BL210" s="17" t="s">
        <v>252</v>
      </c>
      <c r="BM210" s="145" t="s">
        <v>493</v>
      </c>
    </row>
    <row r="211" spans="2:65" s="12" customFormat="1">
      <c r="B211" s="147"/>
      <c r="D211" s="148" t="s">
        <v>180</v>
      </c>
      <c r="E211" s="149" t="s">
        <v>1</v>
      </c>
      <c r="F211" s="150" t="s">
        <v>1191</v>
      </c>
      <c r="H211" s="151">
        <v>1</v>
      </c>
      <c r="I211" s="152"/>
      <c r="L211" s="147"/>
      <c r="M211" s="153"/>
      <c r="T211" s="154"/>
      <c r="AT211" s="149" t="s">
        <v>180</v>
      </c>
      <c r="AU211" s="149" t="s">
        <v>85</v>
      </c>
      <c r="AV211" s="12" t="s">
        <v>85</v>
      </c>
      <c r="AW211" s="12" t="s">
        <v>33</v>
      </c>
      <c r="AX211" s="12" t="s">
        <v>77</v>
      </c>
      <c r="AY211" s="149" t="s">
        <v>172</v>
      </c>
    </row>
    <row r="212" spans="2:65" s="14" customFormat="1">
      <c r="B212" s="172"/>
      <c r="D212" s="148" t="s">
        <v>180</v>
      </c>
      <c r="E212" s="173" t="s">
        <v>1</v>
      </c>
      <c r="F212" s="174" t="s">
        <v>644</v>
      </c>
      <c r="H212" s="175">
        <v>1</v>
      </c>
      <c r="I212" s="176"/>
      <c r="L212" s="172"/>
      <c r="M212" s="177"/>
      <c r="T212" s="178"/>
      <c r="AT212" s="173" t="s">
        <v>180</v>
      </c>
      <c r="AU212" s="173" t="s">
        <v>85</v>
      </c>
      <c r="AV212" s="14" t="s">
        <v>91</v>
      </c>
      <c r="AW212" s="14" t="s">
        <v>33</v>
      </c>
      <c r="AX212" s="14" t="s">
        <v>8</v>
      </c>
      <c r="AY212" s="173" t="s">
        <v>172</v>
      </c>
    </row>
    <row r="213" spans="2:65" s="1" customFormat="1" ht="16.5" customHeight="1">
      <c r="B213" s="133"/>
      <c r="C213" s="162" t="s">
        <v>347</v>
      </c>
      <c r="D213" s="162" t="s">
        <v>231</v>
      </c>
      <c r="E213" s="163" t="s">
        <v>1192</v>
      </c>
      <c r="F213" s="164" t="s">
        <v>1193</v>
      </c>
      <c r="G213" s="165" t="s">
        <v>191</v>
      </c>
      <c r="H213" s="166">
        <v>1</v>
      </c>
      <c r="I213" s="167"/>
      <c r="J213" s="168">
        <f>ROUND(I213*H213,0)</f>
        <v>0</v>
      </c>
      <c r="K213" s="164" t="s">
        <v>1</v>
      </c>
      <c r="L213" s="169"/>
      <c r="M213" s="170" t="s">
        <v>1</v>
      </c>
      <c r="N213" s="171" t="s">
        <v>42</v>
      </c>
      <c r="P213" s="143">
        <f>O213*H213</f>
        <v>0</v>
      </c>
      <c r="Q213" s="143">
        <v>0</v>
      </c>
      <c r="R213" s="143">
        <f>Q213*H213</f>
        <v>0</v>
      </c>
      <c r="S213" s="143">
        <v>0</v>
      </c>
      <c r="T213" s="144">
        <f>S213*H213</f>
        <v>0</v>
      </c>
      <c r="AR213" s="145" t="s">
        <v>343</v>
      </c>
      <c r="AT213" s="145" t="s">
        <v>231</v>
      </c>
      <c r="AU213" s="145" t="s">
        <v>85</v>
      </c>
      <c r="AY213" s="17" t="s">
        <v>172</v>
      </c>
      <c r="BE213" s="146">
        <f>IF(N213="základní",J213,0)</f>
        <v>0</v>
      </c>
      <c r="BF213" s="146">
        <f>IF(N213="snížená",J213,0)</f>
        <v>0</v>
      </c>
      <c r="BG213" s="146">
        <f>IF(N213="zákl. přenesená",J213,0)</f>
        <v>0</v>
      </c>
      <c r="BH213" s="146">
        <f>IF(N213="sníž. přenesená",J213,0)</f>
        <v>0</v>
      </c>
      <c r="BI213" s="146">
        <f>IF(N213="nulová",J213,0)</f>
        <v>0</v>
      </c>
      <c r="BJ213" s="17" t="s">
        <v>8</v>
      </c>
      <c r="BK213" s="146">
        <f>ROUND(I213*H213,0)</f>
        <v>0</v>
      </c>
      <c r="BL213" s="17" t="s">
        <v>252</v>
      </c>
      <c r="BM213" s="145" t="s">
        <v>503</v>
      </c>
    </row>
    <row r="214" spans="2:65" s="12" customFormat="1">
      <c r="B214" s="147"/>
      <c r="D214" s="148" t="s">
        <v>180</v>
      </c>
      <c r="E214" s="149" t="s">
        <v>1</v>
      </c>
      <c r="F214" s="150" t="s">
        <v>1191</v>
      </c>
      <c r="H214" s="151">
        <v>1</v>
      </c>
      <c r="I214" s="152"/>
      <c r="L214" s="147"/>
      <c r="M214" s="153"/>
      <c r="T214" s="154"/>
      <c r="AT214" s="149" t="s">
        <v>180</v>
      </c>
      <c r="AU214" s="149" t="s">
        <v>85</v>
      </c>
      <c r="AV214" s="12" t="s">
        <v>85</v>
      </c>
      <c r="AW214" s="12" t="s">
        <v>33</v>
      </c>
      <c r="AX214" s="12" t="s">
        <v>77</v>
      </c>
      <c r="AY214" s="149" t="s">
        <v>172</v>
      </c>
    </row>
    <row r="215" spans="2:65" s="14" customFormat="1">
      <c r="B215" s="172"/>
      <c r="D215" s="148" t="s">
        <v>180</v>
      </c>
      <c r="E215" s="173" t="s">
        <v>1</v>
      </c>
      <c r="F215" s="174" t="s">
        <v>644</v>
      </c>
      <c r="H215" s="175">
        <v>1</v>
      </c>
      <c r="I215" s="176"/>
      <c r="L215" s="172"/>
      <c r="M215" s="177"/>
      <c r="T215" s="178"/>
      <c r="AT215" s="173" t="s">
        <v>180</v>
      </c>
      <c r="AU215" s="173" t="s">
        <v>85</v>
      </c>
      <c r="AV215" s="14" t="s">
        <v>91</v>
      </c>
      <c r="AW215" s="14" t="s">
        <v>33</v>
      </c>
      <c r="AX215" s="14" t="s">
        <v>8</v>
      </c>
      <c r="AY215" s="173" t="s">
        <v>172</v>
      </c>
    </row>
    <row r="216" spans="2:65" s="1" customFormat="1" ht="37.9" customHeight="1">
      <c r="B216" s="133"/>
      <c r="C216" s="134" t="s">
        <v>352</v>
      </c>
      <c r="D216" s="134" t="s">
        <v>174</v>
      </c>
      <c r="E216" s="135" t="s">
        <v>850</v>
      </c>
      <c r="F216" s="136" t="s">
        <v>851</v>
      </c>
      <c r="G216" s="137" t="s">
        <v>202</v>
      </c>
      <c r="H216" s="138">
        <v>1.2</v>
      </c>
      <c r="I216" s="139"/>
      <c r="J216" s="140">
        <f>ROUND(I216*H216,0)</f>
        <v>0</v>
      </c>
      <c r="K216" s="136" t="s">
        <v>1</v>
      </c>
      <c r="L216" s="32"/>
      <c r="M216" s="141" t="s">
        <v>1</v>
      </c>
      <c r="N216" s="142" t="s">
        <v>42</v>
      </c>
      <c r="P216" s="143">
        <f>O216*H216</f>
        <v>0</v>
      </c>
      <c r="Q216" s="143">
        <v>0</v>
      </c>
      <c r="R216" s="143">
        <f>Q216*H216</f>
        <v>0</v>
      </c>
      <c r="S216" s="143">
        <v>0</v>
      </c>
      <c r="T216" s="144">
        <f>S216*H216</f>
        <v>0</v>
      </c>
      <c r="AR216" s="145" t="s">
        <v>252</v>
      </c>
      <c r="AT216" s="145" t="s">
        <v>174</v>
      </c>
      <c r="AU216" s="145" t="s">
        <v>85</v>
      </c>
      <c r="AY216" s="17" t="s">
        <v>172</v>
      </c>
      <c r="BE216" s="146">
        <f>IF(N216="základní",J216,0)</f>
        <v>0</v>
      </c>
      <c r="BF216" s="146">
        <f>IF(N216="snížená",J216,0)</f>
        <v>0</v>
      </c>
      <c r="BG216" s="146">
        <f>IF(N216="zákl. přenesená",J216,0)</f>
        <v>0</v>
      </c>
      <c r="BH216" s="146">
        <f>IF(N216="sníž. přenesená",J216,0)</f>
        <v>0</v>
      </c>
      <c r="BI216" s="146">
        <f>IF(N216="nulová",J216,0)</f>
        <v>0</v>
      </c>
      <c r="BJ216" s="17" t="s">
        <v>8</v>
      </c>
      <c r="BK216" s="146">
        <f>ROUND(I216*H216,0)</f>
        <v>0</v>
      </c>
      <c r="BL216" s="17" t="s">
        <v>252</v>
      </c>
      <c r="BM216" s="145" t="s">
        <v>512</v>
      </c>
    </row>
    <row r="217" spans="2:65" s="12" customFormat="1">
      <c r="B217" s="147"/>
      <c r="D217" s="148" t="s">
        <v>180</v>
      </c>
      <c r="E217" s="149" t="s">
        <v>1</v>
      </c>
      <c r="F217" s="150" t="s">
        <v>1187</v>
      </c>
      <c r="H217" s="151">
        <v>1.2</v>
      </c>
      <c r="I217" s="152"/>
      <c r="L217" s="147"/>
      <c r="M217" s="153"/>
      <c r="T217" s="154"/>
      <c r="AT217" s="149" t="s">
        <v>180</v>
      </c>
      <c r="AU217" s="149" t="s">
        <v>85</v>
      </c>
      <c r="AV217" s="12" t="s">
        <v>85</v>
      </c>
      <c r="AW217" s="12" t="s">
        <v>33</v>
      </c>
      <c r="AX217" s="12" t="s">
        <v>77</v>
      </c>
      <c r="AY217" s="149" t="s">
        <v>172</v>
      </c>
    </row>
    <row r="218" spans="2:65" s="14" customFormat="1">
      <c r="B218" s="172"/>
      <c r="D218" s="148" t="s">
        <v>180</v>
      </c>
      <c r="E218" s="173" t="s">
        <v>1</v>
      </c>
      <c r="F218" s="174" t="s">
        <v>644</v>
      </c>
      <c r="H218" s="175">
        <v>1.2</v>
      </c>
      <c r="I218" s="176"/>
      <c r="L218" s="172"/>
      <c r="M218" s="177"/>
      <c r="T218" s="178"/>
      <c r="AT218" s="173" t="s">
        <v>180</v>
      </c>
      <c r="AU218" s="173" t="s">
        <v>85</v>
      </c>
      <c r="AV218" s="14" t="s">
        <v>91</v>
      </c>
      <c r="AW218" s="14" t="s">
        <v>33</v>
      </c>
      <c r="AX218" s="14" t="s">
        <v>8</v>
      </c>
      <c r="AY218" s="173" t="s">
        <v>172</v>
      </c>
    </row>
    <row r="219" spans="2:65" s="1" customFormat="1" ht="37.9" customHeight="1">
      <c r="B219" s="133"/>
      <c r="C219" s="134" t="s">
        <v>356</v>
      </c>
      <c r="D219" s="134" t="s">
        <v>174</v>
      </c>
      <c r="E219" s="135" t="s">
        <v>852</v>
      </c>
      <c r="F219" s="136" t="s">
        <v>853</v>
      </c>
      <c r="G219" s="137" t="s">
        <v>202</v>
      </c>
      <c r="H219" s="138">
        <v>0.4</v>
      </c>
      <c r="I219" s="139"/>
      <c r="J219" s="140">
        <f>ROUND(I219*H219,0)</f>
        <v>0</v>
      </c>
      <c r="K219" s="136" t="s">
        <v>1</v>
      </c>
      <c r="L219" s="32"/>
      <c r="M219" s="141" t="s">
        <v>1</v>
      </c>
      <c r="N219" s="142" t="s">
        <v>42</v>
      </c>
      <c r="P219" s="143">
        <f>O219*H219</f>
        <v>0</v>
      </c>
      <c r="Q219" s="143">
        <v>0</v>
      </c>
      <c r="R219" s="143">
        <f>Q219*H219</f>
        <v>0</v>
      </c>
      <c r="S219" s="143">
        <v>0</v>
      </c>
      <c r="T219" s="144">
        <f>S219*H219</f>
        <v>0</v>
      </c>
      <c r="AR219" s="145" t="s">
        <v>252</v>
      </c>
      <c r="AT219" s="145" t="s">
        <v>174</v>
      </c>
      <c r="AU219" s="145" t="s">
        <v>85</v>
      </c>
      <c r="AY219" s="17" t="s">
        <v>172</v>
      </c>
      <c r="BE219" s="146">
        <f>IF(N219="základní",J219,0)</f>
        <v>0</v>
      </c>
      <c r="BF219" s="146">
        <f>IF(N219="snížená",J219,0)</f>
        <v>0</v>
      </c>
      <c r="BG219" s="146">
        <f>IF(N219="zákl. přenesená",J219,0)</f>
        <v>0</v>
      </c>
      <c r="BH219" s="146">
        <f>IF(N219="sníž. přenesená",J219,0)</f>
        <v>0</v>
      </c>
      <c r="BI219" s="146">
        <f>IF(N219="nulová",J219,0)</f>
        <v>0</v>
      </c>
      <c r="BJ219" s="17" t="s">
        <v>8</v>
      </c>
      <c r="BK219" s="146">
        <f>ROUND(I219*H219,0)</f>
        <v>0</v>
      </c>
      <c r="BL219" s="17" t="s">
        <v>252</v>
      </c>
      <c r="BM219" s="145" t="s">
        <v>522</v>
      </c>
    </row>
    <row r="220" spans="2:65" s="12" customFormat="1">
      <c r="B220" s="147"/>
      <c r="D220" s="148" t="s">
        <v>180</v>
      </c>
      <c r="E220" s="149" t="s">
        <v>1</v>
      </c>
      <c r="F220" s="150" t="s">
        <v>1188</v>
      </c>
      <c r="H220" s="151">
        <v>0.4</v>
      </c>
      <c r="I220" s="152"/>
      <c r="L220" s="147"/>
      <c r="M220" s="153"/>
      <c r="T220" s="154"/>
      <c r="AT220" s="149" t="s">
        <v>180</v>
      </c>
      <c r="AU220" s="149" t="s">
        <v>85</v>
      </c>
      <c r="AV220" s="12" t="s">
        <v>85</v>
      </c>
      <c r="AW220" s="12" t="s">
        <v>33</v>
      </c>
      <c r="AX220" s="12" t="s">
        <v>77</v>
      </c>
      <c r="AY220" s="149" t="s">
        <v>172</v>
      </c>
    </row>
    <row r="221" spans="2:65" s="14" customFormat="1">
      <c r="B221" s="172"/>
      <c r="D221" s="148" t="s">
        <v>180</v>
      </c>
      <c r="E221" s="173" t="s">
        <v>1</v>
      </c>
      <c r="F221" s="174" t="s">
        <v>644</v>
      </c>
      <c r="H221" s="175">
        <v>0.4</v>
      </c>
      <c r="I221" s="176"/>
      <c r="L221" s="172"/>
      <c r="M221" s="177"/>
      <c r="T221" s="178"/>
      <c r="AT221" s="173" t="s">
        <v>180</v>
      </c>
      <c r="AU221" s="173" t="s">
        <v>85</v>
      </c>
      <c r="AV221" s="14" t="s">
        <v>91</v>
      </c>
      <c r="AW221" s="14" t="s">
        <v>33</v>
      </c>
      <c r="AX221" s="14" t="s">
        <v>8</v>
      </c>
      <c r="AY221" s="173" t="s">
        <v>172</v>
      </c>
    </row>
    <row r="222" spans="2:65" s="1" customFormat="1" ht="49.15" customHeight="1">
      <c r="B222" s="133"/>
      <c r="C222" s="134" t="s">
        <v>362</v>
      </c>
      <c r="D222" s="134" t="s">
        <v>174</v>
      </c>
      <c r="E222" s="135" t="s">
        <v>854</v>
      </c>
      <c r="F222" s="136" t="s">
        <v>855</v>
      </c>
      <c r="G222" s="137" t="s">
        <v>306</v>
      </c>
      <c r="H222" s="138">
        <v>6.0000000000000001E-3</v>
      </c>
      <c r="I222" s="139"/>
      <c r="J222" s="140">
        <f>ROUND(I222*H222,0)</f>
        <v>0</v>
      </c>
      <c r="K222" s="136" t="s">
        <v>1</v>
      </c>
      <c r="L222" s="32"/>
      <c r="M222" s="141" t="s">
        <v>1</v>
      </c>
      <c r="N222" s="142" t="s">
        <v>42</v>
      </c>
      <c r="P222" s="143">
        <f>O222*H222</f>
        <v>0</v>
      </c>
      <c r="Q222" s="143">
        <v>0</v>
      </c>
      <c r="R222" s="143">
        <f>Q222*H222</f>
        <v>0</v>
      </c>
      <c r="S222" s="143">
        <v>0</v>
      </c>
      <c r="T222" s="144">
        <f>S222*H222</f>
        <v>0</v>
      </c>
      <c r="AR222" s="145" t="s">
        <v>252</v>
      </c>
      <c r="AT222" s="145" t="s">
        <v>174</v>
      </c>
      <c r="AU222" s="145" t="s">
        <v>85</v>
      </c>
      <c r="AY222" s="17" t="s">
        <v>172</v>
      </c>
      <c r="BE222" s="146">
        <f>IF(N222="základní",J222,0)</f>
        <v>0</v>
      </c>
      <c r="BF222" s="146">
        <f>IF(N222="snížená",J222,0)</f>
        <v>0</v>
      </c>
      <c r="BG222" s="146">
        <f>IF(N222="zákl. přenesená",J222,0)</f>
        <v>0</v>
      </c>
      <c r="BH222" s="146">
        <f>IF(N222="sníž. přenesená",J222,0)</f>
        <v>0</v>
      </c>
      <c r="BI222" s="146">
        <f>IF(N222="nulová",J222,0)</f>
        <v>0</v>
      </c>
      <c r="BJ222" s="17" t="s">
        <v>8</v>
      </c>
      <c r="BK222" s="146">
        <f>ROUND(I222*H222,0)</f>
        <v>0</v>
      </c>
      <c r="BL222" s="17" t="s">
        <v>252</v>
      </c>
      <c r="BM222" s="145" t="s">
        <v>530</v>
      </c>
    </row>
    <row r="223" spans="2:65" s="11" customFormat="1" ht="25.9" customHeight="1">
      <c r="B223" s="121"/>
      <c r="D223" s="122" t="s">
        <v>76</v>
      </c>
      <c r="E223" s="123" t="s">
        <v>689</v>
      </c>
      <c r="F223" s="123" t="s">
        <v>878</v>
      </c>
      <c r="I223" s="124"/>
      <c r="J223" s="125">
        <f>BK223</f>
        <v>0</v>
      </c>
      <c r="L223" s="121"/>
      <c r="M223" s="126"/>
      <c r="P223" s="127">
        <f>SUM(P224:P225)</f>
        <v>0</v>
      </c>
      <c r="R223" s="127">
        <f>SUM(R224:R225)</f>
        <v>0</v>
      </c>
      <c r="T223" s="128">
        <f>SUM(T224:T225)</f>
        <v>0</v>
      </c>
      <c r="AR223" s="122" t="s">
        <v>91</v>
      </c>
      <c r="AT223" s="129" t="s">
        <v>76</v>
      </c>
      <c r="AU223" s="129" t="s">
        <v>77</v>
      </c>
      <c r="AY223" s="122" t="s">
        <v>172</v>
      </c>
      <c r="BK223" s="130">
        <f>SUM(BK224:BK225)</f>
        <v>0</v>
      </c>
    </row>
    <row r="224" spans="2:65" s="1" customFormat="1" ht="24.2" customHeight="1">
      <c r="B224" s="133"/>
      <c r="C224" s="134" t="s">
        <v>366</v>
      </c>
      <c r="D224" s="134" t="s">
        <v>174</v>
      </c>
      <c r="E224" s="135" t="s">
        <v>883</v>
      </c>
      <c r="F224" s="136" t="s">
        <v>884</v>
      </c>
      <c r="G224" s="137" t="s">
        <v>209</v>
      </c>
      <c r="H224" s="138">
        <v>1</v>
      </c>
      <c r="I224" s="139"/>
      <c r="J224" s="140">
        <f>ROUND(I224*H224,0)</f>
        <v>0</v>
      </c>
      <c r="K224" s="136" t="s">
        <v>1</v>
      </c>
      <c r="L224" s="32"/>
      <c r="M224" s="141" t="s">
        <v>1</v>
      </c>
      <c r="N224" s="142" t="s">
        <v>42</v>
      </c>
      <c r="P224" s="143">
        <f>O224*H224</f>
        <v>0</v>
      </c>
      <c r="Q224" s="143">
        <v>0</v>
      </c>
      <c r="R224" s="143">
        <f>Q224*H224</f>
        <v>0</v>
      </c>
      <c r="S224" s="143">
        <v>0</v>
      </c>
      <c r="T224" s="144">
        <f>S224*H224</f>
        <v>0</v>
      </c>
      <c r="AR224" s="145" t="s">
        <v>881</v>
      </c>
      <c r="AT224" s="145" t="s">
        <v>174</v>
      </c>
      <c r="AU224" s="145" t="s">
        <v>8</v>
      </c>
      <c r="AY224" s="17" t="s">
        <v>172</v>
      </c>
      <c r="BE224" s="146">
        <f>IF(N224="základní",J224,0)</f>
        <v>0</v>
      </c>
      <c r="BF224" s="146">
        <f>IF(N224="snížená",J224,0)</f>
        <v>0</v>
      </c>
      <c r="BG224" s="146">
        <f>IF(N224="zákl. přenesená",J224,0)</f>
        <v>0</v>
      </c>
      <c r="BH224" s="146">
        <f>IF(N224="sníž. přenesená",J224,0)</f>
        <v>0</v>
      </c>
      <c r="BI224" s="146">
        <f>IF(N224="nulová",J224,0)</f>
        <v>0</v>
      </c>
      <c r="BJ224" s="17" t="s">
        <v>8</v>
      </c>
      <c r="BK224" s="146">
        <f>ROUND(I224*H224,0)</f>
        <v>0</v>
      </c>
      <c r="BL224" s="17" t="s">
        <v>881</v>
      </c>
      <c r="BM224" s="145" t="s">
        <v>540</v>
      </c>
    </row>
    <row r="225" spans="2:65" s="1" customFormat="1" ht="37.9" customHeight="1">
      <c r="B225" s="133"/>
      <c r="C225" s="134" t="s">
        <v>372</v>
      </c>
      <c r="D225" s="134" t="s">
        <v>174</v>
      </c>
      <c r="E225" s="135" t="s">
        <v>692</v>
      </c>
      <c r="F225" s="136" t="s">
        <v>886</v>
      </c>
      <c r="G225" s="137" t="s">
        <v>209</v>
      </c>
      <c r="H225" s="138">
        <v>4</v>
      </c>
      <c r="I225" s="139"/>
      <c r="J225" s="140">
        <f>ROUND(I225*H225,0)</f>
        <v>0</v>
      </c>
      <c r="K225" s="136" t="s">
        <v>1</v>
      </c>
      <c r="L225" s="32"/>
      <c r="M225" s="188" t="s">
        <v>1</v>
      </c>
      <c r="N225" s="189" t="s">
        <v>42</v>
      </c>
      <c r="O225" s="190"/>
      <c r="P225" s="191">
        <f>O225*H225</f>
        <v>0</v>
      </c>
      <c r="Q225" s="191">
        <v>0</v>
      </c>
      <c r="R225" s="191">
        <f>Q225*H225</f>
        <v>0</v>
      </c>
      <c r="S225" s="191">
        <v>0</v>
      </c>
      <c r="T225" s="192">
        <f>S225*H225</f>
        <v>0</v>
      </c>
      <c r="AR225" s="145" t="s">
        <v>881</v>
      </c>
      <c r="AT225" s="145" t="s">
        <v>174</v>
      </c>
      <c r="AU225" s="145" t="s">
        <v>8</v>
      </c>
      <c r="AY225" s="17" t="s">
        <v>172</v>
      </c>
      <c r="BE225" s="146">
        <f>IF(N225="základní",J225,0)</f>
        <v>0</v>
      </c>
      <c r="BF225" s="146">
        <f>IF(N225="snížená",J225,0)</f>
        <v>0</v>
      </c>
      <c r="BG225" s="146">
        <f>IF(N225="zákl. přenesená",J225,0)</f>
        <v>0</v>
      </c>
      <c r="BH225" s="146">
        <f>IF(N225="sníž. přenesená",J225,0)</f>
        <v>0</v>
      </c>
      <c r="BI225" s="146">
        <f>IF(N225="nulová",J225,0)</f>
        <v>0</v>
      </c>
      <c r="BJ225" s="17" t="s">
        <v>8</v>
      </c>
      <c r="BK225" s="146">
        <f>ROUND(I225*H225,0)</f>
        <v>0</v>
      </c>
      <c r="BL225" s="17" t="s">
        <v>881</v>
      </c>
      <c r="BM225" s="145" t="s">
        <v>549</v>
      </c>
    </row>
    <row r="226" spans="2:65" s="1" customFormat="1" ht="6.95" customHeight="1">
      <c r="B226" s="44"/>
      <c r="C226" s="45"/>
      <c r="D226" s="45"/>
      <c r="E226" s="45"/>
      <c r="F226" s="45"/>
      <c r="G226" s="45"/>
      <c r="H226" s="45"/>
      <c r="I226" s="45"/>
      <c r="J226" s="45"/>
      <c r="K226" s="45"/>
      <c r="L226" s="32"/>
    </row>
  </sheetData>
  <autoFilter ref="C124:K225" xr:uid="{00000000-0009-0000-0000-000006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242"/>
  <sheetViews>
    <sheetView showGridLines="0" topLeftCell="A103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1" t="s">
        <v>5</v>
      </c>
      <c r="M2" s="212"/>
      <c r="N2" s="212"/>
      <c r="O2" s="212"/>
      <c r="P2" s="212"/>
      <c r="Q2" s="212"/>
      <c r="R2" s="212"/>
      <c r="S2" s="212"/>
      <c r="T2" s="212"/>
      <c r="U2" s="212"/>
      <c r="V2" s="212"/>
      <c r="AT2" s="17" t="s">
        <v>102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4.95" customHeight="1">
      <c r="B4" s="20"/>
      <c r="D4" s="21" t="s">
        <v>118</v>
      </c>
      <c r="L4" s="20"/>
      <c r="M4" s="89" t="s">
        <v>11</v>
      </c>
      <c r="AT4" s="17" t="s">
        <v>3</v>
      </c>
    </row>
    <row r="5" spans="2:46" ht="6.95" customHeight="1">
      <c r="B5" s="20"/>
      <c r="L5" s="20"/>
    </row>
    <row r="6" spans="2:46" ht="12" customHeight="1">
      <c r="B6" s="20"/>
      <c r="D6" s="27" t="s">
        <v>17</v>
      </c>
      <c r="L6" s="20"/>
    </row>
    <row r="7" spans="2:46" ht="26.25" customHeight="1">
      <c r="B7" s="20"/>
      <c r="E7" s="243" t="str">
        <f>'Rekapitulace stavby'!K6</f>
        <v>NPK a.s., Pardubická nemocnice - fototerapie, rodinný pokoj, mytí klecí</v>
      </c>
      <c r="F7" s="244"/>
      <c r="G7" s="244"/>
      <c r="H7" s="244"/>
      <c r="L7" s="20"/>
    </row>
    <row r="8" spans="2:46" s="1" customFormat="1" ht="12" customHeight="1">
      <c r="B8" s="32"/>
      <c r="D8" s="27" t="s">
        <v>131</v>
      </c>
      <c r="L8" s="32"/>
    </row>
    <row r="9" spans="2:46" s="1" customFormat="1" ht="16.5" customHeight="1">
      <c r="B9" s="32"/>
      <c r="E9" s="227" t="s">
        <v>1194</v>
      </c>
      <c r="F9" s="242"/>
      <c r="G9" s="242"/>
      <c r="H9" s="242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19</v>
      </c>
      <c r="F11" s="25" t="s">
        <v>1</v>
      </c>
      <c r="I11" s="27" t="s">
        <v>20</v>
      </c>
      <c r="J11" s="25" t="s">
        <v>1</v>
      </c>
      <c r="L11" s="32"/>
    </row>
    <row r="12" spans="2:46" s="1" customFormat="1" ht="12" customHeight="1">
      <c r="B12" s="32"/>
      <c r="D12" s="27" t="s">
        <v>21</v>
      </c>
      <c r="F12" s="25" t="s">
        <v>697</v>
      </c>
      <c r="I12" s="27" t="s">
        <v>23</v>
      </c>
      <c r="J12" s="52" t="str">
        <f>'Rekapitulace stavby'!AN8</f>
        <v>8. 10. 2025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25</v>
      </c>
      <c r="I14" s="27" t="s">
        <v>26</v>
      </c>
      <c r="J14" s="25" t="str">
        <f>IF('Rekapitulace stavby'!AN10="","",'Rekapitulace stavby'!AN10)</f>
        <v/>
      </c>
      <c r="L14" s="32"/>
    </row>
    <row r="15" spans="2:46" s="1" customFormat="1" ht="18" customHeight="1">
      <c r="B15" s="32"/>
      <c r="E15" s="25" t="str">
        <f>IF('Rekapitulace stavby'!E11="","",'Rekapitulace stavby'!E11)</f>
        <v>Nemocnice Pardubického kraje a.s., Kyjevská 44</v>
      </c>
      <c r="I15" s="27" t="s">
        <v>28</v>
      </c>
      <c r="J15" s="25" t="str">
        <f>IF('Rekapitulace stavby'!AN11="","",'Rekapitulace stavby'!AN11)</f>
        <v/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29</v>
      </c>
      <c r="I17" s="27" t="s">
        <v>26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45" t="str">
        <f>'Rekapitulace stavby'!E14</f>
        <v>Vyplň údaj</v>
      </c>
      <c r="F18" s="232"/>
      <c r="G18" s="232"/>
      <c r="H18" s="232"/>
      <c r="I18" s="27" t="s">
        <v>28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31</v>
      </c>
      <c r="I20" s="27" t="s">
        <v>26</v>
      </c>
      <c r="J20" s="25" t="str">
        <f>IF('Rekapitulace stavby'!AN16="","",'Rekapitulace stavby'!AN16)</f>
        <v/>
      </c>
      <c r="L20" s="32"/>
    </row>
    <row r="21" spans="2:12" s="1" customFormat="1" ht="18" customHeight="1">
      <c r="B21" s="32"/>
      <c r="E21" s="25" t="str">
        <f>IF('Rekapitulace stavby'!E17="","",'Rekapitulace stavby'!E17)</f>
        <v>Projekce CZ s.r.o., Tovární 290, Chrudim</v>
      </c>
      <c r="I21" s="27" t="s">
        <v>28</v>
      </c>
      <c r="J21" s="25" t="str">
        <f>IF('Rekapitulace stavby'!AN17="","",'Rekapitulace stavby'!AN17)</f>
        <v/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34</v>
      </c>
      <c r="I23" s="27" t="s">
        <v>26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>ing. V. Švehla</v>
      </c>
      <c r="I24" s="27" t="s">
        <v>28</v>
      </c>
      <c r="J24" s="25" t="str">
        <f>IF('Rekapitulace stavby'!AN20="","",'Rekapitulace stavby'!AN20)</f>
        <v/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36</v>
      </c>
      <c r="L26" s="32"/>
    </row>
    <row r="27" spans="2:12" s="7" customFormat="1" ht="16.5" customHeight="1">
      <c r="B27" s="90"/>
      <c r="E27" s="236" t="s">
        <v>1</v>
      </c>
      <c r="F27" s="236"/>
      <c r="G27" s="236"/>
      <c r="H27" s="236"/>
      <c r="L27" s="90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1" t="s">
        <v>37</v>
      </c>
      <c r="J30" s="66">
        <f>ROUND(J120, 0)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39</v>
      </c>
      <c r="I32" s="35" t="s">
        <v>38</v>
      </c>
      <c r="J32" s="35" t="s">
        <v>40</v>
      </c>
      <c r="L32" s="32"/>
    </row>
    <row r="33" spans="2:12" s="1" customFormat="1" ht="14.45" customHeight="1">
      <c r="B33" s="32"/>
      <c r="D33" s="55" t="s">
        <v>41</v>
      </c>
      <c r="E33" s="27" t="s">
        <v>42</v>
      </c>
      <c r="F33" s="92">
        <f>ROUND((SUM(BE120:BE241)),  0)</f>
        <v>0</v>
      </c>
      <c r="I33" s="93">
        <v>0.21</v>
      </c>
      <c r="J33" s="92">
        <f>ROUND(((SUM(BE120:BE241))*I33),  0)</f>
        <v>0</v>
      </c>
      <c r="L33" s="32"/>
    </row>
    <row r="34" spans="2:12" s="1" customFormat="1" ht="14.45" customHeight="1">
      <c r="B34" s="32"/>
      <c r="E34" s="27" t="s">
        <v>43</v>
      </c>
      <c r="F34" s="92">
        <f>ROUND((SUM(BF120:BF241)),  0)</f>
        <v>0</v>
      </c>
      <c r="I34" s="93">
        <v>0.12</v>
      </c>
      <c r="J34" s="92">
        <f>ROUND(((SUM(BF120:BF241))*I34),  0)</f>
        <v>0</v>
      </c>
      <c r="L34" s="32"/>
    </row>
    <row r="35" spans="2:12" s="1" customFormat="1" ht="14.45" hidden="1" customHeight="1">
      <c r="B35" s="32"/>
      <c r="E35" s="27" t="s">
        <v>44</v>
      </c>
      <c r="F35" s="92">
        <f>ROUND((SUM(BG120:BG241)),  0)</f>
        <v>0</v>
      </c>
      <c r="I35" s="93">
        <v>0.21</v>
      </c>
      <c r="J35" s="92">
        <f>0</f>
        <v>0</v>
      </c>
      <c r="L35" s="32"/>
    </row>
    <row r="36" spans="2:12" s="1" customFormat="1" ht="14.45" hidden="1" customHeight="1">
      <c r="B36" s="32"/>
      <c r="E36" s="27" t="s">
        <v>45</v>
      </c>
      <c r="F36" s="92">
        <f>ROUND((SUM(BH120:BH241)),  0)</f>
        <v>0</v>
      </c>
      <c r="I36" s="93">
        <v>0.12</v>
      </c>
      <c r="J36" s="92">
        <f>0</f>
        <v>0</v>
      </c>
      <c r="L36" s="32"/>
    </row>
    <row r="37" spans="2:12" s="1" customFormat="1" ht="14.45" hidden="1" customHeight="1">
      <c r="B37" s="32"/>
      <c r="E37" s="27" t="s">
        <v>46</v>
      </c>
      <c r="F37" s="92">
        <f>ROUND((SUM(BI120:BI241)),  0)</f>
        <v>0</v>
      </c>
      <c r="I37" s="93">
        <v>0</v>
      </c>
      <c r="J37" s="92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4"/>
      <c r="D39" s="95" t="s">
        <v>47</v>
      </c>
      <c r="E39" s="57"/>
      <c r="F39" s="57"/>
      <c r="G39" s="96" t="s">
        <v>48</v>
      </c>
      <c r="H39" s="97" t="s">
        <v>49</v>
      </c>
      <c r="I39" s="57"/>
      <c r="J39" s="98">
        <f>SUM(J30:J37)</f>
        <v>0</v>
      </c>
      <c r="K39" s="99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50</v>
      </c>
      <c r="E50" s="42"/>
      <c r="F50" s="42"/>
      <c r="G50" s="41" t="s">
        <v>51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2"/>
      <c r="D61" s="43" t="s">
        <v>52</v>
      </c>
      <c r="E61" s="34"/>
      <c r="F61" s="100" t="s">
        <v>53</v>
      </c>
      <c r="G61" s="43" t="s">
        <v>52</v>
      </c>
      <c r="H61" s="34"/>
      <c r="I61" s="34"/>
      <c r="J61" s="101" t="s">
        <v>53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2"/>
      <c r="D65" s="41" t="s">
        <v>54</v>
      </c>
      <c r="E65" s="42"/>
      <c r="F65" s="42"/>
      <c r="G65" s="41" t="s">
        <v>55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2"/>
      <c r="D76" s="43" t="s">
        <v>52</v>
      </c>
      <c r="E76" s="34"/>
      <c r="F76" s="100" t="s">
        <v>53</v>
      </c>
      <c r="G76" s="43" t="s">
        <v>52</v>
      </c>
      <c r="H76" s="34"/>
      <c r="I76" s="34"/>
      <c r="J76" s="101" t="s">
        <v>53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136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17</v>
      </c>
      <c r="L84" s="32"/>
    </row>
    <row r="85" spans="2:47" s="1" customFormat="1" ht="26.25" customHeight="1">
      <c r="B85" s="32"/>
      <c r="E85" s="243" t="str">
        <f>E7</f>
        <v>NPK a.s., Pardubická nemocnice - fototerapie, rodinný pokoj, mytí klecí</v>
      </c>
      <c r="F85" s="244"/>
      <c r="G85" s="244"/>
      <c r="H85" s="244"/>
      <c r="L85" s="32"/>
    </row>
    <row r="86" spans="2:47" s="1" customFormat="1" ht="12" customHeight="1">
      <c r="B86" s="32"/>
      <c r="C86" s="27" t="s">
        <v>131</v>
      </c>
      <c r="L86" s="32"/>
    </row>
    <row r="87" spans="2:47" s="1" customFormat="1" ht="16.5" customHeight="1">
      <c r="B87" s="32"/>
      <c r="E87" s="227" t="str">
        <f>E9</f>
        <v>7 - Fototerapie - dodávka a montáž EL</v>
      </c>
      <c r="F87" s="242"/>
      <c r="G87" s="242"/>
      <c r="H87" s="242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21</v>
      </c>
      <c r="F89" s="25" t="str">
        <f>F12</f>
        <v xml:space="preserve"> </v>
      </c>
      <c r="I89" s="27" t="s">
        <v>23</v>
      </c>
      <c r="J89" s="52" t="str">
        <f>IF(J12="","",J12)</f>
        <v>8. 10. 2025</v>
      </c>
      <c r="L89" s="32"/>
    </row>
    <row r="90" spans="2:47" s="1" customFormat="1" ht="6.95" customHeight="1">
      <c r="B90" s="32"/>
      <c r="L90" s="32"/>
    </row>
    <row r="91" spans="2:47" s="1" customFormat="1" ht="25.7" customHeight="1">
      <c r="B91" s="32"/>
      <c r="C91" s="27" t="s">
        <v>25</v>
      </c>
      <c r="F91" s="25" t="str">
        <f>E15</f>
        <v>Nemocnice Pardubického kraje a.s., Kyjevská 44</v>
      </c>
      <c r="I91" s="27" t="s">
        <v>31</v>
      </c>
      <c r="J91" s="30" t="str">
        <f>E21</f>
        <v>Projekce CZ s.r.o., Tovární 290, Chrudim</v>
      </c>
      <c r="L91" s="32"/>
    </row>
    <row r="92" spans="2:47" s="1" customFormat="1" ht="15.2" customHeight="1">
      <c r="B92" s="32"/>
      <c r="C92" s="27" t="s">
        <v>29</v>
      </c>
      <c r="F92" s="25" t="str">
        <f>IF(E18="","",E18)</f>
        <v>Vyplň údaj</v>
      </c>
      <c r="I92" s="27" t="s">
        <v>34</v>
      </c>
      <c r="J92" s="30" t="str">
        <f>E24</f>
        <v>ing. V. Švehla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2" t="s">
        <v>137</v>
      </c>
      <c r="D94" s="94"/>
      <c r="E94" s="94"/>
      <c r="F94" s="94"/>
      <c r="G94" s="94"/>
      <c r="H94" s="94"/>
      <c r="I94" s="94"/>
      <c r="J94" s="103" t="s">
        <v>138</v>
      </c>
      <c r="K94" s="94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4" t="s">
        <v>139</v>
      </c>
      <c r="J96" s="66">
        <f>J120</f>
        <v>0</v>
      </c>
      <c r="L96" s="32"/>
      <c r="AU96" s="17" t="s">
        <v>140</v>
      </c>
    </row>
    <row r="97" spans="2:12" s="8" customFormat="1" ht="24.95" customHeight="1">
      <c r="B97" s="105"/>
      <c r="D97" s="106" t="s">
        <v>1195</v>
      </c>
      <c r="E97" s="107"/>
      <c r="F97" s="107"/>
      <c r="G97" s="107"/>
      <c r="H97" s="107"/>
      <c r="I97" s="107"/>
      <c r="J97" s="108">
        <f>J121</f>
        <v>0</v>
      </c>
      <c r="L97" s="105"/>
    </row>
    <row r="98" spans="2:12" s="9" customFormat="1" ht="19.899999999999999" customHeight="1">
      <c r="B98" s="109"/>
      <c r="D98" s="110" t="s">
        <v>1196</v>
      </c>
      <c r="E98" s="111"/>
      <c r="F98" s="111"/>
      <c r="G98" s="111"/>
      <c r="H98" s="111"/>
      <c r="I98" s="111"/>
      <c r="J98" s="112">
        <f>J122</f>
        <v>0</v>
      </c>
      <c r="L98" s="109"/>
    </row>
    <row r="99" spans="2:12" s="9" customFormat="1" ht="19.899999999999999" customHeight="1">
      <c r="B99" s="109"/>
      <c r="D99" s="110" t="s">
        <v>1197</v>
      </c>
      <c r="E99" s="111"/>
      <c r="F99" s="111"/>
      <c r="G99" s="111"/>
      <c r="H99" s="111"/>
      <c r="I99" s="111"/>
      <c r="J99" s="112">
        <f>J224</f>
        <v>0</v>
      </c>
      <c r="L99" s="109"/>
    </row>
    <row r="100" spans="2:12" s="9" customFormat="1" ht="19.899999999999999" customHeight="1">
      <c r="B100" s="109"/>
      <c r="D100" s="110" t="s">
        <v>1198</v>
      </c>
      <c r="E100" s="111"/>
      <c r="F100" s="111"/>
      <c r="G100" s="111"/>
      <c r="H100" s="111"/>
      <c r="I100" s="111"/>
      <c r="J100" s="112">
        <f>J228</f>
        <v>0</v>
      </c>
      <c r="L100" s="109"/>
    </row>
    <row r="101" spans="2:12" s="1" customFormat="1" ht="21.75" customHeight="1">
      <c r="B101" s="32"/>
      <c r="L101" s="32"/>
    </row>
    <row r="102" spans="2:12" s="1" customFormat="1" ht="6.95" customHeight="1">
      <c r="B102" s="44"/>
      <c r="C102" s="45"/>
      <c r="D102" s="45"/>
      <c r="E102" s="45"/>
      <c r="F102" s="45"/>
      <c r="G102" s="45"/>
      <c r="H102" s="45"/>
      <c r="I102" s="45"/>
      <c r="J102" s="45"/>
      <c r="K102" s="45"/>
      <c r="L102" s="32"/>
    </row>
    <row r="106" spans="2:12" s="1" customFormat="1" ht="6.95" customHeight="1">
      <c r="B106" s="46"/>
      <c r="C106" s="47"/>
      <c r="D106" s="47"/>
      <c r="E106" s="47"/>
      <c r="F106" s="47"/>
      <c r="G106" s="47"/>
      <c r="H106" s="47"/>
      <c r="I106" s="47"/>
      <c r="J106" s="47"/>
      <c r="K106" s="47"/>
      <c r="L106" s="32"/>
    </row>
    <row r="107" spans="2:12" s="1" customFormat="1" ht="24.95" customHeight="1">
      <c r="B107" s="32"/>
      <c r="C107" s="21" t="s">
        <v>157</v>
      </c>
      <c r="L107" s="32"/>
    </row>
    <row r="108" spans="2:12" s="1" customFormat="1" ht="6.95" customHeight="1">
      <c r="B108" s="32"/>
      <c r="L108" s="32"/>
    </row>
    <row r="109" spans="2:12" s="1" customFormat="1" ht="12" customHeight="1">
      <c r="B109" s="32"/>
      <c r="C109" s="27" t="s">
        <v>17</v>
      </c>
      <c r="L109" s="32"/>
    </row>
    <row r="110" spans="2:12" s="1" customFormat="1" ht="26.25" customHeight="1">
      <c r="B110" s="32"/>
      <c r="E110" s="243" t="str">
        <f>E7</f>
        <v>NPK a.s., Pardubická nemocnice - fototerapie, rodinný pokoj, mytí klecí</v>
      </c>
      <c r="F110" s="244"/>
      <c r="G110" s="244"/>
      <c r="H110" s="244"/>
      <c r="L110" s="32"/>
    </row>
    <row r="111" spans="2:12" s="1" customFormat="1" ht="12" customHeight="1">
      <c r="B111" s="32"/>
      <c r="C111" s="27" t="s">
        <v>131</v>
      </c>
      <c r="L111" s="32"/>
    </row>
    <row r="112" spans="2:12" s="1" customFormat="1" ht="16.5" customHeight="1">
      <c r="B112" s="32"/>
      <c r="E112" s="227" t="str">
        <f>E9</f>
        <v>7 - Fototerapie - dodávka a montáž EL</v>
      </c>
      <c r="F112" s="242"/>
      <c r="G112" s="242"/>
      <c r="H112" s="242"/>
      <c r="L112" s="32"/>
    </row>
    <row r="113" spans="2:65" s="1" customFormat="1" ht="6.95" customHeight="1">
      <c r="B113" s="32"/>
      <c r="L113" s="32"/>
    </row>
    <row r="114" spans="2:65" s="1" customFormat="1" ht="12" customHeight="1">
      <c r="B114" s="32"/>
      <c r="C114" s="27" t="s">
        <v>21</v>
      </c>
      <c r="F114" s="25" t="str">
        <f>F12</f>
        <v xml:space="preserve"> </v>
      </c>
      <c r="I114" s="27" t="s">
        <v>23</v>
      </c>
      <c r="J114" s="52" t="str">
        <f>IF(J12="","",J12)</f>
        <v>8. 10. 2025</v>
      </c>
      <c r="L114" s="32"/>
    </row>
    <row r="115" spans="2:65" s="1" customFormat="1" ht="6.95" customHeight="1">
      <c r="B115" s="32"/>
      <c r="L115" s="32"/>
    </row>
    <row r="116" spans="2:65" s="1" customFormat="1" ht="25.7" customHeight="1">
      <c r="B116" s="32"/>
      <c r="C116" s="27" t="s">
        <v>25</v>
      </c>
      <c r="F116" s="25" t="str">
        <f>E15</f>
        <v>Nemocnice Pardubického kraje a.s., Kyjevská 44</v>
      </c>
      <c r="I116" s="27" t="s">
        <v>31</v>
      </c>
      <c r="J116" s="30" t="str">
        <f>E21</f>
        <v>Projekce CZ s.r.o., Tovární 290, Chrudim</v>
      </c>
      <c r="L116" s="32"/>
    </row>
    <row r="117" spans="2:65" s="1" customFormat="1" ht="15.2" customHeight="1">
      <c r="B117" s="32"/>
      <c r="C117" s="27" t="s">
        <v>29</v>
      </c>
      <c r="F117" s="25" t="str">
        <f>IF(E18="","",E18)</f>
        <v>Vyplň údaj</v>
      </c>
      <c r="I117" s="27" t="s">
        <v>34</v>
      </c>
      <c r="J117" s="30" t="str">
        <f>E24</f>
        <v>ing. V. Švehla</v>
      </c>
      <c r="L117" s="32"/>
    </row>
    <row r="118" spans="2:65" s="1" customFormat="1" ht="10.35" customHeight="1">
      <c r="B118" s="32"/>
      <c r="L118" s="32"/>
    </row>
    <row r="119" spans="2:65" s="10" customFormat="1" ht="29.25" customHeight="1">
      <c r="B119" s="113"/>
      <c r="C119" s="114" t="s">
        <v>158</v>
      </c>
      <c r="D119" s="115" t="s">
        <v>62</v>
      </c>
      <c r="E119" s="115" t="s">
        <v>58</v>
      </c>
      <c r="F119" s="115" t="s">
        <v>59</v>
      </c>
      <c r="G119" s="115" t="s">
        <v>159</v>
      </c>
      <c r="H119" s="115" t="s">
        <v>160</v>
      </c>
      <c r="I119" s="115" t="s">
        <v>161</v>
      </c>
      <c r="J119" s="115" t="s">
        <v>138</v>
      </c>
      <c r="K119" s="116" t="s">
        <v>162</v>
      </c>
      <c r="L119" s="113"/>
      <c r="M119" s="59" t="s">
        <v>1</v>
      </c>
      <c r="N119" s="60" t="s">
        <v>41</v>
      </c>
      <c r="O119" s="60" t="s">
        <v>163</v>
      </c>
      <c r="P119" s="60" t="s">
        <v>164</v>
      </c>
      <c r="Q119" s="60" t="s">
        <v>165</v>
      </c>
      <c r="R119" s="60" t="s">
        <v>166</v>
      </c>
      <c r="S119" s="60" t="s">
        <v>167</v>
      </c>
      <c r="T119" s="61" t="s">
        <v>168</v>
      </c>
    </row>
    <row r="120" spans="2:65" s="1" customFormat="1" ht="22.9" customHeight="1">
      <c r="B120" s="32"/>
      <c r="C120" s="64" t="s">
        <v>169</v>
      </c>
      <c r="J120" s="117">
        <f>BK120</f>
        <v>0</v>
      </c>
      <c r="L120" s="32"/>
      <c r="M120" s="62"/>
      <c r="N120" s="53"/>
      <c r="O120" s="53"/>
      <c r="P120" s="118">
        <f>P121</f>
        <v>0</v>
      </c>
      <c r="Q120" s="53"/>
      <c r="R120" s="118">
        <f>R121</f>
        <v>0</v>
      </c>
      <c r="S120" s="53"/>
      <c r="T120" s="119">
        <f>T121</f>
        <v>0</v>
      </c>
      <c r="AT120" s="17" t="s">
        <v>76</v>
      </c>
      <c r="AU120" s="17" t="s">
        <v>140</v>
      </c>
      <c r="BK120" s="120">
        <f>BK121</f>
        <v>0</v>
      </c>
    </row>
    <row r="121" spans="2:65" s="11" customFormat="1" ht="25.9" customHeight="1">
      <c r="B121" s="121"/>
      <c r="D121" s="122" t="s">
        <v>76</v>
      </c>
      <c r="E121" s="123" t="s">
        <v>231</v>
      </c>
      <c r="F121" s="123" t="s">
        <v>1199</v>
      </c>
      <c r="I121" s="124"/>
      <c r="J121" s="125">
        <f>BK121</f>
        <v>0</v>
      </c>
      <c r="L121" s="121"/>
      <c r="M121" s="126"/>
      <c r="P121" s="127">
        <f>P122+P224+P228</f>
        <v>0</v>
      </c>
      <c r="R121" s="127">
        <f>R122+R224+R228</f>
        <v>0</v>
      </c>
      <c r="T121" s="128">
        <f>T122+T224+T228</f>
        <v>0</v>
      </c>
      <c r="AR121" s="122" t="s">
        <v>88</v>
      </c>
      <c r="AT121" s="129" t="s">
        <v>76</v>
      </c>
      <c r="AU121" s="129" t="s">
        <v>77</v>
      </c>
      <c r="AY121" s="122" t="s">
        <v>172</v>
      </c>
      <c r="BK121" s="130">
        <f>BK122+BK224+BK228</f>
        <v>0</v>
      </c>
    </row>
    <row r="122" spans="2:65" s="11" customFormat="1" ht="22.9" customHeight="1">
      <c r="B122" s="121"/>
      <c r="D122" s="122" t="s">
        <v>76</v>
      </c>
      <c r="E122" s="131" t="s">
        <v>1200</v>
      </c>
      <c r="F122" s="131" t="s">
        <v>1201</v>
      </c>
      <c r="I122" s="124"/>
      <c r="J122" s="132">
        <f>BK122</f>
        <v>0</v>
      </c>
      <c r="L122" s="121"/>
      <c r="M122" s="126"/>
      <c r="P122" s="127">
        <f>SUM(P123:P223)</f>
        <v>0</v>
      </c>
      <c r="R122" s="127">
        <f>SUM(R123:R223)</f>
        <v>0</v>
      </c>
      <c r="T122" s="128">
        <f>SUM(T123:T223)</f>
        <v>0</v>
      </c>
      <c r="AR122" s="122" t="s">
        <v>8</v>
      </c>
      <c r="AT122" s="129" t="s">
        <v>76</v>
      </c>
      <c r="AU122" s="129" t="s">
        <v>8</v>
      </c>
      <c r="AY122" s="122" t="s">
        <v>172</v>
      </c>
      <c r="BK122" s="130">
        <f>SUM(BK123:BK223)</f>
        <v>0</v>
      </c>
    </row>
    <row r="123" spans="2:65" s="1" customFormat="1" ht="24.2" customHeight="1">
      <c r="B123" s="133"/>
      <c r="C123" s="162" t="s">
        <v>8</v>
      </c>
      <c r="D123" s="162" t="s">
        <v>231</v>
      </c>
      <c r="E123" s="163" t="s">
        <v>1202</v>
      </c>
      <c r="F123" s="164" t="s">
        <v>1203</v>
      </c>
      <c r="G123" s="165" t="s">
        <v>202</v>
      </c>
      <c r="H123" s="166">
        <v>62</v>
      </c>
      <c r="I123" s="167"/>
      <c r="J123" s="168">
        <f t="shared" ref="J123:J154" si="0">ROUND(I123*H123,0)</f>
        <v>0</v>
      </c>
      <c r="K123" s="164" t="s">
        <v>1</v>
      </c>
      <c r="L123" s="169"/>
      <c r="M123" s="170" t="s">
        <v>1</v>
      </c>
      <c r="N123" s="171" t="s">
        <v>42</v>
      </c>
      <c r="P123" s="143">
        <f t="shared" ref="P123:P154" si="1">O123*H123</f>
        <v>0</v>
      </c>
      <c r="Q123" s="143">
        <v>0</v>
      </c>
      <c r="R123" s="143">
        <f t="shared" ref="R123:R154" si="2">Q123*H123</f>
        <v>0</v>
      </c>
      <c r="S123" s="143">
        <v>0</v>
      </c>
      <c r="T123" s="144">
        <f t="shared" ref="T123:T154" si="3">S123*H123</f>
        <v>0</v>
      </c>
      <c r="AR123" s="145" t="s">
        <v>103</v>
      </c>
      <c r="AT123" s="145" t="s">
        <v>231</v>
      </c>
      <c r="AU123" s="145" t="s">
        <v>85</v>
      </c>
      <c r="AY123" s="17" t="s">
        <v>172</v>
      </c>
      <c r="BE123" s="146">
        <f t="shared" ref="BE123:BE154" si="4">IF(N123="základní",J123,0)</f>
        <v>0</v>
      </c>
      <c r="BF123" s="146">
        <f t="shared" ref="BF123:BF154" si="5">IF(N123="snížená",J123,0)</f>
        <v>0</v>
      </c>
      <c r="BG123" s="146">
        <f t="shared" ref="BG123:BG154" si="6">IF(N123="zákl. přenesená",J123,0)</f>
        <v>0</v>
      </c>
      <c r="BH123" s="146">
        <f t="shared" ref="BH123:BH154" si="7">IF(N123="sníž. přenesená",J123,0)</f>
        <v>0</v>
      </c>
      <c r="BI123" s="146">
        <f t="shared" ref="BI123:BI154" si="8">IF(N123="nulová",J123,0)</f>
        <v>0</v>
      </c>
      <c r="BJ123" s="17" t="s">
        <v>8</v>
      </c>
      <c r="BK123" s="146">
        <f t="shared" ref="BK123:BK154" si="9">ROUND(I123*H123,0)</f>
        <v>0</v>
      </c>
      <c r="BL123" s="17" t="s">
        <v>91</v>
      </c>
      <c r="BM123" s="145" t="s">
        <v>85</v>
      </c>
    </row>
    <row r="124" spans="2:65" s="1" customFormat="1" ht="24.2" customHeight="1">
      <c r="B124" s="133"/>
      <c r="C124" s="162" t="s">
        <v>85</v>
      </c>
      <c r="D124" s="162" t="s">
        <v>231</v>
      </c>
      <c r="E124" s="163" t="s">
        <v>1204</v>
      </c>
      <c r="F124" s="164" t="s">
        <v>1205</v>
      </c>
      <c r="G124" s="165" t="s">
        <v>202</v>
      </c>
      <c r="H124" s="166">
        <v>85</v>
      </c>
      <c r="I124" s="167"/>
      <c r="J124" s="168">
        <f t="shared" si="0"/>
        <v>0</v>
      </c>
      <c r="K124" s="164" t="s">
        <v>1</v>
      </c>
      <c r="L124" s="169"/>
      <c r="M124" s="170" t="s">
        <v>1</v>
      </c>
      <c r="N124" s="171" t="s">
        <v>42</v>
      </c>
      <c r="P124" s="143">
        <f t="shared" si="1"/>
        <v>0</v>
      </c>
      <c r="Q124" s="143">
        <v>0</v>
      </c>
      <c r="R124" s="143">
        <f t="shared" si="2"/>
        <v>0</v>
      </c>
      <c r="S124" s="143">
        <v>0</v>
      </c>
      <c r="T124" s="144">
        <f t="shared" si="3"/>
        <v>0</v>
      </c>
      <c r="AR124" s="145" t="s">
        <v>103</v>
      </c>
      <c r="AT124" s="145" t="s">
        <v>231</v>
      </c>
      <c r="AU124" s="145" t="s">
        <v>85</v>
      </c>
      <c r="AY124" s="17" t="s">
        <v>172</v>
      </c>
      <c r="BE124" s="146">
        <f t="shared" si="4"/>
        <v>0</v>
      </c>
      <c r="BF124" s="146">
        <f t="shared" si="5"/>
        <v>0</v>
      </c>
      <c r="BG124" s="146">
        <f t="shared" si="6"/>
        <v>0</v>
      </c>
      <c r="BH124" s="146">
        <f t="shared" si="7"/>
        <v>0</v>
      </c>
      <c r="BI124" s="146">
        <f t="shared" si="8"/>
        <v>0</v>
      </c>
      <c r="BJ124" s="17" t="s">
        <v>8</v>
      </c>
      <c r="BK124" s="146">
        <f t="shared" si="9"/>
        <v>0</v>
      </c>
      <c r="BL124" s="17" t="s">
        <v>91</v>
      </c>
      <c r="BM124" s="145" t="s">
        <v>91</v>
      </c>
    </row>
    <row r="125" spans="2:65" s="1" customFormat="1" ht="24.2" customHeight="1">
      <c r="B125" s="133"/>
      <c r="C125" s="162" t="s">
        <v>88</v>
      </c>
      <c r="D125" s="162" t="s">
        <v>231</v>
      </c>
      <c r="E125" s="163" t="s">
        <v>1206</v>
      </c>
      <c r="F125" s="164" t="s">
        <v>1207</v>
      </c>
      <c r="G125" s="165" t="s">
        <v>202</v>
      </c>
      <c r="H125" s="166">
        <v>114</v>
      </c>
      <c r="I125" s="167"/>
      <c r="J125" s="168">
        <f t="shared" si="0"/>
        <v>0</v>
      </c>
      <c r="K125" s="164" t="s">
        <v>1</v>
      </c>
      <c r="L125" s="169"/>
      <c r="M125" s="170" t="s">
        <v>1</v>
      </c>
      <c r="N125" s="171" t="s">
        <v>42</v>
      </c>
      <c r="P125" s="143">
        <f t="shared" si="1"/>
        <v>0</v>
      </c>
      <c r="Q125" s="143">
        <v>0</v>
      </c>
      <c r="R125" s="143">
        <f t="shared" si="2"/>
        <v>0</v>
      </c>
      <c r="S125" s="143">
        <v>0</v>
      </c>
      <c r="T125" s="144">
        <f t="shared" si="3"/>
        <v>0</v>
      </c>
      <c r="AR125" s="145" t="s">
        <v>103</v>
      </c>
      <c r="AT125" s="145" t="s">
        <v>231</v>
      </c>
      <c r="AU125" s="145" t="s">
        <v>85</v>
      </c>
      <c r="AY125" s="17" t="s">
        <v>172</v>
      </c>
      <c r="BE125" s="146">
        <f t="shared" si="4"/>
        <v>0</v>
      </c>
      <c r="BF125" s="146">
        <f t="shared" si="5"/>
        <v>0</v>
      </c>
      <c r="BG125" s="146">
        <f t="shared" si="6"/>
        <v>0</v>
      </c>
      <c r="BH125" s="146">
        <f t="shared" si="7"/>
        <v>0</v>
      </c>
      <c r="BI125" s="146">
        <f t="shared" si="8"/>
        <v>0</v>
      </c>
      <c r="BJ125" s="17" t="s">
        <v>8</v>
      </c>
      <c r="BK125" s="146">
        <f t="shared" si="9"/>
        <v>0</v>
      </c>
      <c r="BL125" s="17" t="s">
        <v>91</v>
      </c>
      <c r="BM125" s="145" t="s">
        <v>97</v>
      </c>
    </row>
    <row r="126" spans="2:65" s="1" customFormat="1" ht="24.2" customHeight="1">
      <c r="B126" s="133"/>
      <c r="C126" s="162" t="s">
        <v>91</v>
      </c>
      <c r="D126" s="162" t="s">
        <v>231</v>
      </c>
      <c r="E126" s="163" t="s">
        <v>1208</v>
      </c>
      <c r="F126" s="164" t="s">
        <v>1209</v>
      </c>
      <c r="G126" s="165" t="s">
        <v>202</v>
      </c>
      <c r="H126" s="166">
        <v>17</v>
      </c>
      <c r="I126" s="167"/>
      <c r="J126" s="168">
        <f t="shared" si="0"/>
        <v>0</v>
      </c>
      <c r="K126" s="164" t="s">
        <v>1</v>
      </c>
      <c r="L126" s="169"/>
      <c r="M126" s="170" t="s">
        <v>1</v>
      </c>
      <c r="N126" s="171" t="s">
        <v>42</v>
      </c>
      <c r="P126" s="143">
        <f t="shared" si="1"/>
        <v>0</v>
      </c>
      <c r="Q126" s="143">
        <v>0</v>
      </c>
      <c r="R126" s="143">
        <f t="shared" si="2"/>
        <v>0</v>
      </c>
      <c r="S126" s="143">
        <v>0</v>
      </c>
      <c r="T126" s="144">
        <f t="shared" si="3"/>
        <v>0</v>
      </c>
      <c r="AR126" s="145" t="s">
        <v>103</v>
      </c>
      <c r="AT126" s="145" t="s">
        <v>231</v>
      </c>
      <c r="AU126" s="145" t="s">
        <v>85</v>
      </c>
      <c r="AY126" s="17" t="s">
        <v>172</v>
      </c>
      <c r="BE126" s="146">
        <f t="shared" si="4"/>
        <v>0</v>
      </c>
      <c r="BF126" s="146">
        <f t="shared" si="5"/>
        <v>0</v>
      </c>
      <c r="BG126" s="146">
        <f t="shared" si="6"/>
        <v>0</v>
      </c>
      <c r="BH126" s="146">
        <f t="shared" si="7"/>
        <v>0</v>
      </c>
      <c r="BI126" s="146">
        <f t="shared" si="8"/>
        <v>0</v>
      </c>
      <c r="BJ126" s="17" t="s">
        <v>8</v>
      </c>
      <c r="BK126" s="146">
        <f t="shared" si="9"/>
        <v>0</v>
      </c>
      <c r="BL126" s="17" t="s">
        <v>91</v>
      </c>
      <c r="BM126" s="145" t="s">
        <v>103</v>
      </c>
    </row>
    <row r="127" spans="2:65" s="1" customFormat="1" ht="24.2" customHeight="1">
      <c r="B127" s="133"/>
      <c r="C127" s="162" t="s">
        <v>94</v>
      </c>
      <c r="D127" s="162" t="s">
        <v>231</v>
      </c>
      <c r="E127" s="163" t="s">
        <v>1210</v>
      </c>
      <c r="F127" s="164" t="s">
        <v>1211</v>
      </c>
      <c r="G127" s="165" t="s">
        <v>202</v>
      </c>
      <c r="H127" s="166">
        <v>28</v>
      </c>
      <c r="I127" s="167"/>
      <c r="J127" s="168">
        <f t="shared" si="0"/>
        <v>0</v>
      </c>
      <c r="K127" s="164" t="s">
        <v>1</v>
      </c>
      <c r="L127" s="169"/>
      <c r="M127" s="170" t="s">
        <v>1</v>
      </c>
      <c r="N127" s="171" t="s">
        <v>42</v>
      </c>
      <c r="P127" s="143">
        <f t="shared" si="1"/>
        <v>0</v>
      </c>
      <c r="Q127" s="143">
        <v>0</v>
      </c>
      <c r="R127" s="143">
        <f t="shared" si="2"/>
        <v>0</v>
      </c>
      <c r="S127" s="143">
        <v>0</v>
      </c>
      <c r="T127" s="144">
        <f t="shared" si="3"/>
        <v>0</v>
      </c>
      <c r="AR127" s="145" t="s">
        <v>103</v>
      </c>
      <c r="AT127" s="145" t="s">
        <v>231</v>
      </c>
      <c r="AU127" s="145" t="s">
        <v>85</v>
      </c>
      <c r="AY127" s="17" t="s">
        <v>172</v>
      </c>
      <c r="BE127" s="146">
        <f t="shared" si="4"/>
        <v>0</v>
      </c>
      <c r="BF127" s="146">
        <f t="shared" si="5"/>
        <v>0</v>
      </c>
      <c r="BG127" s="146">
        <f t="shared" si="6"/>
        <v>0</v>
      </c>
      <c r="BH127" s="146">
        <f t="shared" si="7"/>
        <v>0</v>
      </c>
      <c r="BI127" s="146">
        <f t="shared" si="8"/>
        <v>0</v>
      </c>
      <c r="BJ127" s="17" t="s">
        <v>8</v>
      </c>
      <c r="BK127" s="146">
        <f t="shared" si="9"/>
        <v>0</v>
      </c>
      <c r="BL127" s="17" t="s">
        <v>91</v>
      </c>
      <c r="BM127" s="145" t="s">
        <v>222</v>
      </c>
    </row>
    <row r="128" spans="2:65" s="1" customFormat="1" ht="16.5" customHeight="1">
      <c r="B128" s="133"/>
      <c r="C128" s="162" t="s">
        <v>97</v>
      </c>
      <c r="D128" s="162" t="s">
        <v>231</v>
      </c>
      <c r="E128" s="163" t="s">
        <v>1212</v>
      </c>
      <c r="F128" s="164" t="s">
        <v>1213</v>
      </c>
      <c r="G128" s="165" t="s">
        <v>202</v>
      </c>
      <c r="H128" s="166">
        <v>76</v>
      </c>
      <c r="I128" s="167"/>
      <c r="J128" s="168">
        <f t="shared" si="0"/>
        <v>0</v>
      </c>
      <c r="K128" s="164" t="s">
        <v>1</v>
      </c>
      <c r="L128" s="169"/>
      <c r="M128" s="170" t="s">
        <v>1</v>
      </c>
      <c r="N128" s="171" t="s">
        <v>42</v>
      </c>
      <c r="P128" s="143">
        <f t="shared" si="1"/>
        <v>0</v>
      </c>
      <c r="Q128" s="143">
        <v>0</v>
      </c>
      <c r="R128" s="143">
        <f t="shared" si="2"/>
        <v>0</v>
      </c>
      <c r="S128" s="143">
        <v>0</v>
      </c>
      <c r="T128" s="144">
        <f t="shared" si="3"/>
        <v>0</v>
      </c>
      <c r="AR128" s="145" t="s">
        <v>103</v>
      </c>
      <c r="AT128" s="145" t="s">
        <v>231</v>
      </c>
      <c r="AU128" s="145" t="s">
        <v>85</v>
      </c>
      <c r="AY128" s="17" t="s">
        <v>172</v>
      </c>
      <c r="BE128" s="146">
        <f t="shared" si="4"/>
        <v>0</v>
      </c>
      <c r="BF128" s="146">
        <f t="shared" si="5"/>
        <v>0</v>
      </c>
      <c r="BG128" s="146">
        <f t="shared" si="6"/>
        <v>0</v>
      </c>
      <c r="BH128" s="146">
        <f t="shared" si="7"/>
        <v>0</v>
      </c>
      <c r="BI128" s="146">
        <f t="shared" si="8"/>
        <v>0</v>
      </c>
      <c r="BJ128" s="17" t="s">
        <v>8</v>
      </c>
      <c r="BK128" s="146">
        <f t="shared" si="9"/>
        <v>0</v>
      </c>
      <c r="BL128" s="17" t="s">
        <v>91</v>
      </c>
      <c r="BM128" s="145" t="s">
        <v>9</v>
      </c>
    </row>
    <row r="129" spans="2:65" s="1" customFormat="1" ht="16.5" customHeight="1">
      <c r="B129" s="133"/>
      <c r="C129" s="162" t="s">
        <v>100</v>
      </c>
      <c r="D129" s="162" t="s">
        <v>231</v>
      </c>
      <c r="E129" s="163" t="s">
        <v>1214</v>
      </c>
      <c r="F129" s="164" t="s">
        <v>1215</v>
      </c>
      <c r="G129" s="165" t="s">
        <v>202</v>
      </c>
      <c r="H129" s="166">
        <v>285</v>
      </c>
      <c r="I129" s="167"/>
      <c r="J129" s="168">
        <f t="shared" si="0"/>
        <v>0</v>
      </c>
      <c r="K129" s="164" t="s">
        <v>1</v>
      </c>
      <c r="L129" s="169"/>
      <c r="M129" s="170" t="s">
        <v>1</v>
      </c>
      <c r="N129" s="171" t="s">
        <v>42</v>
      </c>
      <c r="P129" s="143">
        <f t="shared" si="1"/>
        <v>0</v>
      </c>
      <c r="Q129" s="143">
        <v>0</v>
      </c>
      <c r="R129" s="143">
        <f t="shared" si="2"/>
        <v>0</v>
      </c>
      <c r="S129" s="143">
        <v>0</v>
      </c>
      <c r="T129" s="144">
        <f t="shared" si="3"/>
        <v>0</v>
      </c>
      <c r="AR129" s="145" t="s">
        <v>103</v>
      </c>
      <c r="AT129" s="145" t="s">
        <v>231</v>
      </c>
      <c r="AU129" s="145" t="s">
        <v>85</v>
      </c>
      <c r="AY129" s="17" t="s">
        <v>172</v>
      </c>
      <c r="BE129" s="146">
        <f t="shared" si="4"/>
        <v>0</v>
      </c>
      <c r="BF129" s="146">
        <f t="shared" si="5"/>
        <v>0</v>
      </c>
      <c r="BG129" s="146">
        <f t="shared" si="6"/>
        <v>0</v>
      </c>
      <c r="BH129" s="146">
        <f t="shared" si="7"/>
        <v>0</v>
      </c>
      <c r="BI129" s="146">
        <f t="shared" si="8"/>
        <v>0</v>
      </c>
      <c r="BJ129" s="17" t="s">
        <v>8</v>
      </c>
      <c r="BK129" s="146">
        <f t="shared" si="9"/>
        <v>0</v>
      </c>
      <c r="BL129" s="17" t="s">
        <v>91</v>
      </c>
      <c r="BM129" s="145" t="s">
        <v>241</v>
      </c>
    </row>
    <row r="130" spans="2:65" s="1" customFormat="1" ht="24.2" customHeight="1">
      <c r="B130" s="133"/>
      <c r="C130" s="162" t="s">
        <v>103</v>
      </c>
      <c r="D130" s="162" t="s">
        <v>231</v>
      </c>
      <c r="E130" s="163" t="s">
        <v>1216</v>
      </c>
      <c r="F130" s="164" t="s">
        <v>1217</v>
      </c>
      <c r="G130" s="165" t="s">
        <v>202</v>
      </c>
      <c r="H130" s="166">
        <v>47</v>
      </c>
      <c r="I130" s="167"/>
      <c r="J130" s="168">
        <f t="shared" si="0"/>
        <v>0</v>
      </c>
      <c r="K130" s="164" t="s">
        <v>1</v>
      </c>
      <c r="L130" s="169"/>
      <c r="M130" s="170" t="s">
        <v>1</v>
      </c>
      <c r="N130" s="171" t="s">
        <v>42</v>
      </c>
      <c r="P130" s="143">
        <f t="shared" si="1"/>
        <v>0</v>
      </c>
      <c r="Q130" s="143">
        <v>0</v>
      </c>
      <c r="R130" s="143">
        <f t="shared" si="2"/>
        <v>0</v>
      </c>
      <c r="S130" s="143">
        <v>0</v>
      </c>
      <c r="T130" s="144">
        <f t="shared" si="3"/>
        <v>0</v>
      </c>
      <c r="AR130" s="145" t="s">
        <v>103</v>
      </c>
      <c r="AT130" s="145" t="s">
        <v>231</v>
      </c>
      <c r="AU130" s="145" t="s">
        <v>85</v>
      </c>
      <c r="AY130" s="17" t="s">
        <v>172</v>
      </c>
      <c r="BE130" s="146">
        <f t="shared" si="4"/>
        <v>0</v>
      </c>
      <c r="BF130" s="146">
        <f t="shared" si="5"/>
        <v>0</v>
      </c>
      <c r="BG130" s="146">
        <f t="shared" si="6"/>
        <v>0</v>
      </c>
      <c r="BH130" s="146">
        <f t="shared" si="7"/>
        <v>0</v>
      </c>
      <c r="BI130" s="146">
        <f t="shared" si="8"/>
        <v>0</v>
      </c>
      <c r="BJ130" s="17" t="s">
        <v>8</v>
      </c>
      <c r="BK130" s="146">
        <f t="shared" si="9"/>
        <v>0</v>
      </c>
      <c r="BL130" s="17" t="s">
        <v>91</v>
      </c>
      <c r="BM130" s="145" t="s">
        <v>252</v>
      </c>
    </row>
    <row r="131" spans="2:65" s="1" customFormat="1" ht="24.2" customHeight="1">
      <c r="B131" s="133"/>
      <c r="C131" s="162" t="s">
        <v>106</v>
      </c>
      <c r="D131" s="162" t="s">
        <v>231</v>
      </c>
      <c r="E131" s="163" t="s">
        <v>1218</v>
      </c>
      <c r="F131" s="164" t="s">
        <v>1219</v>
      </c>
      <c r="G131" s="165" t="s">
        <v>202</v>
      </c>
      <c r="H131" s="166">
        <v>112</v>
      </c>
      <c r="I131" s="167"/>
      <c r="J131" s="168">
        <f t="shared" si="0"/>
        <v>0</v>
      </c>
      <c r="K131" s="164" t="s">
        <v>1</v>
      </c>
      <c r="L131" s="169"/>
      <c r="M131" s="170" t="s">
        <v>1</v>
      </c>
      <c r="N131" s="171" t="s">
        <v>42</v>
      </c>
      <c r="P131" s="143">
        <f t="shared" si="1"/>
        <v>0</v>
      </c>
      <c r="Q131" s="143">
        <v>0</v>
      </c>
      <c r="R131" s="143">
        <f t="shared" si="2"/>
        <v>0</v>
      </c>
      <c r="S131" s="143">
        <v>0</v>
      </c>
      <c r="T131" s="144">
        <f t="shared" si="3"/>
        <v>0</v>
      </c>
      <c r="AR131" s="145" t="s">
        <v>103</v>
      </c>
      <c r="AT131" s="145" t="s">
        <v>231</v>
      </c>
      <c r="AU131" s="145" t="s">
        <v>85</v>
      </c>
      <c r="AY131" s="17" t="s">
        <v>172</v>
      </c>
      <c r="BE131" s="146">
        <f t="shared" si="4"/>
        <v>0</v>
      </c>
      <c r="BF131" s="146">
        <f t="shared" si="5"/>
        <v>0</v>
      </c>
      <c r="BG131" s="146">
        <f t="shared" si="6"/>
        <v>0</v>
      </c>
      <c r="BH131" s="146">
        <f t="shared" si="7"/>
        <v>0</v>
      </c>
      <c r="BI131" s="146">
        <f t="shared" si="8"/>
        <v>0</v>
      </c>
      <c r="BJ131" s="17" t="s">
        <v>8</v>
      </c>
      <c r="BK131" s="146">
        <f t="shared" si="9"/>
        <v>0</v>
      </c>
      <c r="BL131" s="17" t="s">
        <v>91</v>
      </c>
      <c r="BM131" s="145" t="s">
        <v>263</v>
      </c>
    </row>
    <row r="132" spans="2:65" s="1" customFormat="1" ht="24.2" customHeight="1">
      <c r="B132" s="133"/>
      <c r="C132" s="162" t="s">
        <v>222</v>
      </c>
      <c r="D132" s="162" t="s">
        <v>231</v>
      </c>
      <c r="E132" s="163" t="s">
        <v>1220</v>
      </c>
      <c r="F132" s="164" t="s">
        <v>1221</v>
      </c>
      <c r="G132" s="165" t="s">
        <v>202</v>
      </c>
      <c r="H132" s="166">
        <v>76</v>
      </c>
      <c r="I132" s="167"/>
      <c r="J132" s="168">
        <f t="shared" si="0"/>
        <v>0</v>
      </c>
      <c r="K132" s="164" t="s">
        <v>1</v>
      </c>
      <c r="L132" s="169"/>
      <c r="M132" s="170" t="s">
        <v>1</v>
      </c>
      <c r="N132" s="171" t="s">
        <v>42</v>
      </c>
      <c r="P132" s="143">
        <f t="shared" si="1"/>
        <v>0</v>
      </c>
      <c r="Q132" s="143">
        <v>0</v>
      </c>
      <c r="R132" s="143">
        <f t="shared" si="2"/>
        <v>0</v>
      </c>
      <c r="S132" s="143">
        <v>0</v>
      </c>
      <c r="T132" s="144">
        <f t="shared" si="3"/>
        <v>0</v>
      </c>
      <c r="AR132" s="145" t="s">
        <v>103</v>
      </c>
      <c r="AT132" s="145" t="s">
        <v>231</v>
      </c>
      <c r="AU132" s="145" t="s">
        <v>85</v>
      </c>
      <c r="AY132" s="17" t="s">
        <v>172</v>
      </c>
      <c r="BE132" s="146">
        <f t="shared" si="4"/>
        <v>0</v>
      </c>
      <c r="BF132" s="146">
        <f t="shared" si="5"/>
        <v>0</v>
      </c>
      <c r="BG132" s="146">
        <f t="shared" si="6"/>
        <v>0</v>
      </c>
      <c r="BH132" s="146">
        <f t="shared" si="7"/>
        <v>0</v>
      </c>
      <c r="BI132" s="146">
        <f t="shared" si="8"/>
        <v>0</v>
      </c>
      <c r="BJ132" s="17" t="s">
        <v>8</v>
      </c>
      <c r="BK132" s="146">
        <f t="shared" si="9"/>
        <v>0</v>
      </c>
      <c r="BL132" s="17" t="s">
        <v>91</v>
      </c>
      <c r="BM132" s="145" t="s">
        <v>273</v>
      </c>
    </row>
    <row r="133" spans="2:65" s="1" customFormat="1" ht="24.2" customHeight="1">
      <c r="B133" s="133"/>
      <c r="C133" s="162" t="s">
        <v>226</v>
      </c>
      <c r="D133" s="162" t="s">
        <v>231</v>
      </c>
      <c r="E133" s="163" t="s">
        <v>1222</v>
      </c>
      <c r="F133" s="164" t="s">
        <v>1223</v>
      </c>
      <c r="G133" s="165" t="s">
        <v>202</v>
      </c>
      <c r="H133" s="166">
        <v>4</v>
      </c>
      <c r="I133" s="167"/>
      <c r="J133" s="168">
        <f t="shared" si="0"/>
        <v>0</v>
      </c>
      <c r="K133" s="164" t="s">
        <v>1</v>
      </c>
      <c r="L133" s="169"/>
      <c r="M133" s="170" t="s">
        <v>1</v>
      </c>
      <c r="N133" s="171" t="s">
        <v>42</v>
      </c>
      <c r="P133" s="143">
        <f t="shared" si="1"/>
        <v>0</v>
      </c>
      <c r="Q133" s="143">
        <v>0</v>
      </c>
      <c r="R133" s="143">
        <f t="shared" si="2"/>
        <v>0</v>
      </c>
      <c r="S133" s="143">
        <v>0</v>
      </c>
      <c r="T133" s="144">
        <f t="shared" si="3"/>
        <v>0</v>
      </c>
      <c r="AR133" s="145" t="s">
        <v>103</v>
      </c>
      <c r="AT133" s="145" t="s">
        <v>231</v>
      </c>
      <c r="AU133" s="145" t="s">
        <v>85</v>
      </c>
      <c r="AY133" s="17" t="s">
        <v>172</v>
      </c>
      <c r="BE133" s="146">
        <f t="shared" si="4"/>
        <v>0</v>
      </c>
      <c r="BF133" s="146">
        <f t="shared" si="5"/>
        <v>0</v>
      </c>
      <c r="BG133" s="146">
        <f t="shared" si="6"/>
        <v>0</v>
      </c>
      <c r="BH133" s="146">
        <f t="shared" si="7"/>
        <v>0</v>
      </c>
      <c r="BI133" s="146">
        <f t="shared" si="8"/>
        <v>0</v>
      </c>
      <c r="BJ133" s="17" t="s">
        <v>8</v>
      </c>
      <c r="BK133" s="146">
        <f t="shared" si="9"/>
        <v>0</v>
      </c>
      <c r="BL133" s="17" t="s">
        <v>91</v>
      </c>
      <c r="BM133" s="145" t="s">
        <v>283</v>
      </c>
    </row>
    <row r="134" spans="2:65" s="1" customFormat="1" ht="24.2" customHeight="1">
      <c r="B134" s="133"/>
      <c r="C134" s="162" t="s">
        <v>9</v>
      </c>
      <c r="D134" s="162" t="s">
        <v>231</v>
      </c>
      <c r="E134" s="163" t="s">
        <v>1224</v>
      </c>
      <c r="F134" s="164" t="s">
        <v>1225</v>
      </c>
      <c r="G134" s="165" t="s">
        <v>202</v>
      </c>
      <c r="H134" s="166">
        <v>2</v>
      </c>
      <c r="I134" s="167"/>
      <c r="J134" s="168">
        <f t="shared" si="0"/>
        <v>0</v>
      </c>
      <c r="K134" s="164" t="s">
        <v>1</v>
      </c>
      <c r="L134" s="169"/>
      <c r="M134" s="170" t="s">
        <v>1</v>
      </c>
      <c r="N134" s="171" t="s">
        <v>42</v>
      </c>
      <c r="P134" s="143">
        <f t="shared" si="1"/>
        <v>0</v>
      </c>
      <c r="Q134" s="143">
        <v>0</v>
      </c>
      <c r="R134" s="143">
        <f t="shared" si="2"/>
        <v>0</v>
      </c>
      <c r="S134" s="143">
        <v>0</v>
      </c>
      <c r="T134" s="144">
        <f t="shared" si="3"/>
        <v>0</v>
      </c>
      <c r="AR134" s="145" t="s">
        <v>103</v>
      </c>
      <c r="AT134" s="145" t="s">
        <v>231</v>
      </c>
      <c r="AU134" s="145" t="s">
        <v>85</v>
      </c>
      <c r="AY134" s="17" t="s">
        <v>172</v>
      </c>
      <c r="BE134" s="146">
        <f t="shared" si="4"/>
        <v>0</v>
      </c>
      <c r="BF134" s="146">
        <f t="shared" si="5"/>
        <v>0</v>
      </c>
      <c r="BG134" s="146">
        <f t="shared" si="6"/>
        <v>0</v>
      </c>
      <c r="BH134" s="146">
        <f t="shared" si="7"/>
        <v>0</v>
      </c>
      <c r="BI134" s="146">
        <f t="shared" si="8"/>
        <v>0</v>
      </c>
      <c r="BJ134" s="17" t="s">
        <v>8</v>
      </c>
      <c r="BK134" s="146">
        <f t="shared" si="9"/>
        <v>0</v>
      </c>
      <c r="BL134" s="17" t="s">
        <v>91</v>
      </c>
      <c r="BM134" s="145" t="s">
        <v>293</v>
      </c>
    </row>
    <row r="135" spans="2:65" s="1" customFormat="1" ht="24.2" customHeight="1">
      <c r="B135" s="133"/>
      <c r="C135" s="162" t="s">
        <v>236</v>
      </c>
      <c r="D135" s="162" t="s">
        <v>231</v>
      </c>
      <c r="E135" s="163" t="s">
        <v>1226</v>
      </c>
      <c r="F135" s="164" t="s">
        <v>1227</v>
      </c>
      <c r="G135" s="165" t="s">
        <v>1228</v>
      </c>
      <c r="H135" s="166">
        <v>1</v>
      </c>
      <c r="I135" s="167"/>
      <c r="J135" s="168">
        <f t="shared" si="0"/>
        <v>0</v>
      </c>
      <c r="K135" s="164" t="s">
        <v>1</v>
      </c>
      <c r="L135" s="169"/>
      <c r="M135" s="170" t="s">
        <v>1</v>
      </c>
      <c r="N135" s="171" t="s">
        <v>42</v>
      </c>
      <c r="P135" s="143">
        <f t="shared" si="1"/>
        <v>0</v>
      </c>
      <c r="Q135" s="143">
        <v>0</v>
      </c>
      <c r="R135" s="143">
        <f t="shared" si="2"/>
        <v>0</v>
      </c>
      <c r="S135" s="143">
        <v>0</v>
      </c>
      <c r="T135" s="144">
        <f t="shared" si="3"/>
        <v>0</v>
      </c>
      <c r="AR135" s="145" t="s">
        <v>103</v>
      </c>
      <c r="AT135" s="145" t="s">
        <v>231</v>
      </c>
      <c r="AU135" s="145" t="s">
        <v>85</v>
      </c>
      <c r="AY135" s="17" t="s">
        <v>172</v>
      </c>
      <c r="BE135" s="146">
        <f t="shared" si="4"/>
        <v>0</v>
      </c>
      <c r="BF135" s="146">
        <f t="shared" si="5"/>
        <v>0</v>
      </c>
      <c r="BG135" s="146">
        <f t="shared" si="6"/>
        <v>0</v>
      </c>
      <c r="BH135" s="146">
        <f t="shared" si="7"/>
        <v>0</v>
      </c>
      <c r="BI135" s="146">
        <f t="shared" si="8"/>
        <v>0</v>
      </c>
      <c r="BJ135" s="17" t="s">
        <v>8</v>
      </c>
      <c r="BK135" s="146">
        <f t="shared" si="9"/>
        <v>0</v>
      </c>
      <c r="BL135" s="17" t="s">
        <v>91</v>
      </c>
      <c r="BM135" s="145" t="s">
        <v>372</v>
      </c>
    </row>
    <row r="136" spans="2:65" s="1" customFormat="1" ht="24.2" customHeight="1">
      <c r="B136" s="133"/>
      <c r="C136" s="162" t="s">
        <v>241</v>
      </c>
      <c r="D136" s="162" t="s">
        <v>231</v>
      </c>
      <c r="E136" s="163" t="s">
        <v>1229</v>
      </c>
      <c r="F136" s="164" t="s">
        <v>1230</v>
      </c>
      <c r="G136" s="165" t="s">
        <v>1228</v>
      </c>
      <c r="H136" s="166">
        <v>2</v>
      </c>
      <c r="I136" s="167"/>
      <c r="J136" s="168">
        <f t="shared" si="0"/>
        <v>0</v>
      </c>
      <c r="K136" s="164" t="s">
        <v>1</v>
      </c>
      <c r="L136" s="169"/>
      <c r="M136" s="170" t="s">
        <v>1</v>
      </c>
      <c r="N136" s="171" t="s">
        <v>42</v>
      </c>
      <c r="P136" s="143">
        <f t="shared" si="1"/>
        <v>0</v>
      </c>
      <c r="Q136" s="143">
        <v>0</v>
      </c>
      <c r="R136" s="143">
        <f t="shared" si="2"/>
        <v>0</v>
      </c>
      <c r="S136" s="143">
        <v>0</v>
      </c>
      <c r="T136" s="144">
        <f t="shared" si="3"/>
        <v>0</v>
      </c>
      <c r="AR136" s="145" t="s">
        <v>103</v>
      </c>
      <c r="AT136" s="145" t="s">
        <v>231</v>
      </c>
      <c r="AU136" s="145" t="s">
        <v>85</v>
      </c>
      <c r="AY136" s="17" t="s">
        <v>172</v>
      </c>
      <c r="BE136" s="146">
        <f t="shared" si="4"/>
        <v>0</v>
      </c>
      <c r="BF136" s="146">
        <f t="shared" si="5"/>
        <v>0</v>
      </c>
      <c r="BG136" s="146">
        <f t="shared" si="6"/>
        <v>0</v>
      </c>
      <c r="BH136" s="146">
        <f t="shared" si="7"/>
        <v>0</v>
      </c>
      <c r="BI136" s="146">
        <f t="shared" si="8"/>
        <v>0</v>
      </c>
      <c r="BJ136" s="17" t="s">
        <v>8</v>
      </c>
      <c r="BK136" s="146">
        <f t="shared" si="9"/>
        <v>0</v>
      </c>
      <c r="BL136" s="17" t="s">
        <v>91</v>
      </c>
      <c r="BM136" s="145" t="s">
        <v>382</v>
      </c>
    </row>
    <row r="137" spans="2:65" s="1" customFormat="1" ht="24.2" customHeight="1">
      <c r="B137" s="133"/>
      <c r="C137" s="162" t="s">
        <v>247</v>
      </c>
      <c r="D137" s="162" t="s">
        <v>231</v>
      </c>
      <c r="E137" s="163" t="s">
        <v>1231</v>
      </c>
      <c r="F137" s="164" t="s">
        <v>1232</v>
      </c>
      <c r="G137" s="165" t="s">
        <v>1228</v>
      </c>
      <c r="H137" s="166">
        <v>2</v>
      </c>
      <c r="I137" s="167"/>
      <c r="J137" s="168">
        <f t="shared" si="0"/>
        <v>0</v>
      </c>
      <c r="K137" s="164" t="s">
        <v>1</v>
      </c>
      <c r="L137" s="169"/>
      <c r="M137" s="170" t="s">
        <v>1</v>
      </c>
      <c r="N137" s="171" t="s">
        <v>42</v>
      </c>
      <c r="P137" s="143">
        <f t="shared" si="1"/>
        <v>0</v>
      </c>
      <c r="Q137" s="143">
        <v>0</v>
      </c>
      <c r="R137" s="143">
        <f t="shared" si="2"/>
        <v>0</v>
      </c>
      <c r="S137" s="143">
        <v>0</v>
      </c>
      <c r="T137" s="144">
        <f t="shared" si="3"/>
        <v>0</v>
      </c>
      <c r="AR137" s="145" t="s">
        <v>103</v>
      </c>
      <c r="AT137" s="145" t="s">
        <v>231</v>
      </c>
      <c r="AU137" s="145" t="s">
        <v>85</v>
      </c>
      <c r="AY137" s="17" t="s">
        <v>172</v>
      </c>
      <c r="BE137" s="146">
        <f t="shared" si="4"/>
        <v>0</v>
      </c>
      <c r="BF137" s="146">
        <f t="shared" si="5"/>
        <v>0</v>
      </c>
      <c r="BG137" s="146">
        <f t="shared" si="6"/>
        <v>0</v>
      </c>
      <c r="BH137" s="146">
        <f t="shared" si="7"/>
        <v>0</v>
      </c>
      <c r="BI137" s="146">
        <f t="shared" si="8"/>
        <v>0</v>
      </c>
      <c r="BJ137" s="17" t="s">
        <v>8</v>
      </c>
      <c r="BK137" s="146">
        <f t="shared" si="9"/>
        <v>0</v>
      </c>
      <c r="BL137" s="17" t="s">
        <v>91</v>
      </c>
      <c r="BM137" s="145" t="s">
        <v>393</v>
      </c>
    </row>
    <row r="138" spans="2:65" s="1" customFormat="1" ht="24.2" customHeight="1">
      <c r="B138" s="133"/>
      <c r="C138" s="162" t="s">
        <v>252</v>
      </c>
      <c r="D138" s="162" t="s">
        <v>231</v>
      </c>
      <c r="E138" s="163" t="s">
        <v>1233</v>
      </c>
      <c r="F138" s="164" t="s">
        <v>1234</v>
      </c>
      <c r="G138" s="165" t="s">
        <v>1228</v>
      </c>
      <c r="H138" s="166">
        <v>2</v>
      </c>
      <c r="I138" s="167"/>
      <c r="J138" s="168">
        <f t="shared" si="0"/>
        <v>0</v>
      </c>
      <c r="K138" s="164" t="s">
        <v>1</v>
      </c>
      <c r="L138" s="169"/>
      <c r="M138" s="170" t="s">
        <v>1</v>
      </c>
      <c r="N138" s="171" t="s">
        <v>42</v>
      </c>
      <c r="P138" s="143">
        <f t="shared" si="1"/>
        <v>0</v>
      </c>
      <c r="Q138" s="143">
        <v>0</v>
      </c>
      <c r="R138" s="143">
        <f t="shared" si="2"/>
        <v>0</v>
      </c>
      <c r="S138" s="143">
        <v>0</v>
      </c>
      <c r="T138" s="144">
        <f t="shared" si="3"/>
        <v>0</v>
      </c>
      <c r="AR138" s="145" t="s">
        <v>103</v>
      </c>
      <c r="AT138" s="145" t="s">
        <v>231</v>
      </c>
      <c r="AU138" s="145" t="s">
        <v>85</v>
      </c>
      <c r="AY138" s="17" t="s">
        <v>172</v>
      </c>
      <c r="BE138" s="146">
        <f t="shared" si="4"/>
        <v>0</v>
      </c>
      <c r="BF138" s="146">
        <f t="shared" si="5"/>
        <v>0</v>
      </c>
      <c r="BG138" s="146">
        <f t="shared" si="6"/>
        <v>0</v>
      </c>
      <c r="BH138" s="146">
        <f t="shared" si="7"/>
        <v>0</v>
      </c>
      <c r="BI138" s="146">
        <f t="shared" si="8"/>
        <v>0</v>
      </c>
      <c r="BJ138" s="17" t="s">
        <v>8</v>
      </c>
      <c r="BK138" s="146">
        <f t="shared" si="9"/>
        <v>0</v>
      </c>
      <c r="BL138" s="17" t="s">
        <v>91</v>
      </c>
      <c r="BM138" s="145" t="s">
        <v>401</v>
      </c>
    </row>
    <row r="139" spans="2:65" s="1" customFormat="1" ht="24.2" customHeight="1">
      <c r="B139" s="133"/>
      <c r="C139" s="162" t="s">
        <v>257</v>
      </c>
      <c r="D139" s="162" t="s">
        <v>231</v>
      </c>
      <c r="E139" s="163" t="s">
        <v>1235</v>
      </c>
      <c r="F139" s="164" t="s">
        <v>1236</v>
      </c>
      <c r="G139" s="165" t="s">
        <v>1228</v>
      </c>
      <c r="H139" s="166">
        <v>2</v>
      </c>
      <c r="I139" s="167"/>
      <c r="J139" s="168">
        <f t="shared" si="0"/>
        <v>0</v>
      </c>
      <c r="K139" s="164" t="s">
        <v>1</v>
      </c>
      <c r="L139" s="169"/>
      <c r="M139" s="170" t="s">
        <v>1</v>
      </c>
      <c r="N139" s="171" t="s">
        <v>42</v>
      </c>
      <c r="P139" s="143">
        <f t="shared" si="1"/>
        <v>0</v>
      </c>
      <c r="Q139" s="143">
        <v>0</v>
      </c>
      <c r="R139" s="143">
        <f t="shared" si="2"/>
        <v>0</v>
      </c>
      <c r="S139" s="143">
        <v>0</v>
      </c>
      <c r="T139" s="144">
        <f t="shared" si="3"/>
        <v>0</v>
      </c>
      <c r="AR139" s="145" t="s">
        <v>103</v>
      </c>
      <c r="AT139" s="145" t="s">
        <v>231</v>
      </c>
      <c r="AU139" s="145" t="s">
        <v>85</v>
      </c>
      <c r="AY139" s="17" t="s">
        <v>172</v>
      </c>
      <c r="BE139" s="146">
        <f t="shared" si="4"/>
        <v>0</v>
      </c>
      <c r="BF139" s="146">
        <f t="shared" si="5"/>
        <v>0</v>
      </c>
      <c r="BG139" s="146">
        <f t="shared" si="6"/>
        <v>0</v>
      </c>
      <c r="BH139" s="146">
        <f t="shared" si="7"/>
        <v>0</v>
      </c>
      <c r="BI139" s="146">
        <f t="shared" si="8"/>
        <v>0</v>
      </c>
      <c r="BJ139" s="17" t="s">
        <v>8</v>
      </c>
      <c r="BK139" s="146">
        <f t="shared" si="9"/>
        <v>0</v>
      </c>
      <c r="BL139" s="17" t="s">
        <v>91</v>
      </c>
      <c r="BM139" s="145" t="s">
        <v>411</v>
      </c>
    </row>
    <row r="140" spans="2:65" s="1" customFormat="1" ht="24.2" customHeight="1">
      <c r="B140" s="133"/>
      <c r="C140" s="162" t="s">
        <v>263</v>
      </c>
      <c r="D140" s="162" t="s">
        <v>231</v>
      </c>
      <c r="E140" s="163" t="s">
        <v>1237</v>
      </c>
      <c r="F140" s="164" t="s">
        <v>1238</v>
      </c>
      <c r="G140" s="165" t="s">
        <v>1228</v>
      </c>
      <c r="H140" s="166">
        <v>1</v>
      </c>
      <c r="I140" s="167"/>
      <c r="J140" s="168">
        <f t="shared" si="0"/>
        <v>0</v>
      </c>
      <c r="K140" s="164" t="s">
        <v>1</v>
      </c>
      <c r="L140" s="169"/>
      <c r="M140" s="170" t="s">
        <v>1</v>
      </c>
      <c r="N140" s="171" t="s">
        <v>42</v>
      </c>
      <c r="P140" s="143">
        <f t="shared" si="1"/>
        <v>0</v>
      </c>
      <c r="Q140" s="143">
        <v>0</v>
      </c>
      <c r="R140" s="143">
        <f t="shared" si="2"/>
        <v>0</v>
      </c>
      <c r="S140" s="143">
        <v>0</v>
      </c>
      <c r="T140" s="144">
        <f t="shared" si="3"/>
        <v>0</v>
      </c>
      <c r="AR140" s="145" t="s">
        <v>103</v>
      </c>
      <c r="AT140" s="145" t="s">
        <v>231</v>
      </c>
      <c r="AU140" s="145" t="s">
        <v>85</v>
      </c>
      <c r="AY140" s="17" t="s">
        <v>172</v>
      </c>
      <c r="BE140" s="146">
        <f t="shared" si="4"/>
        <v>0</v>
      </c>
      <c r="BF140" s="146">
        <f t="shared" si="5"/>
        <v>0</v>
      </c>
      <c r="BG140" s="146">
        <f t="shared" si="6"/>
        <v>0</v>
      </c>
      <c r="BH140" s="146">
        <f t="shared" si="7"/>
        <v>0</v>
      </c>
      <c r="BI140" s="146">
        <f t="shared" si="8"/>
        <v>0</v>
      </c>
      <c r="BJ140" s="17" t="s">
        <v>8</v>
      </c>
      <c r="BK140" s="146">
        <f t="shared" si="9"/>
        <v>0</v>
      </c>
      <c r="BL140" s="17" t="s">
        <v>91</v>
      </c>
      <c r="BM140" s="145" t="s">
        <v>423</v>
      </c>
    </row>
    <row r="141" spans="2:65" s="1" customFormat="1" ht="24.2" customHeight="1">
      <c r="B141" s="133"/>
      <c r="C141" s="162" t="s">
        <v>268</v>
      </c>
      <c r="D141" s="162" t="s">
        <v>231</v>
      </c>
      <c r="E141" s="163" t="s">
        <v>1239</v>
      </c>
      <c r="F141" s="164" t="s">
        <v>1240</v>
      </c>
      <c r="G141" s="165" t="s">
        <v>1228</v>
      </c>
      <c r="H141" s="166">
        <v>3</v>
      </c>
      <c r="I141" s="167"/>
      <c r="J141" s="168">
        <f t="shared" si="0"/>
        <v>0</v>
      </c>
      <c r="K141" s="164" t="s">
        <v>1</v>
      </c>
      <c r="L141" s="169"/>
      <c r="M141" s="170" t="s">
        <v>1</v>
      </c>
      <c r="N141" s="171" t="s">
        <v>42</v>
      </c>
      <c r="P141" s="143">
        <f t="shared" si="1"/>
        <v>0</v>
      </c>
      <c r="Q141" s="143">
        <v>0</v>
      </c>
      <c r="R141" s="143">
        <f t="shared" si="2"/>
        <v>0</v>
      </c>
      <c r="S141" s="143">
        <v>0</v>
      </c>
      <c r="T141" s="144">
        <f t="shared" si="3"/>
        <v>0</v>
      </c>
      <c r="AR141" s="145" t="s">
        <v>103</v>
      </c>
      <c r="AT141" s="145" t="s">
        <v>231</v>
      </c>
      <c r="AU141" s="145" t="s">
        <v>85</v>
      </c>
      <c r="AY141" s="17" t="s">
        <v>172</v>
      </c>
      <c r="BE141" s="146">
        <f t="shared" si="4"/>
        <v>0</v>
      </c>
      <c r="BF141" s="146">
        <f t="shared" si="5"/>
        <v>0</v>
      </c>
      <c r="BG141" s="146">
        <f t="shared" si="6"/>
        <v>0</v>
      </c>
      <c r="BH141" s="146">
        <f t="shared" si="7"/>
        <v>0</v>
      </c>
      <c r="BI141" s="146">
        <f t="shared" si="8"/>
        <v>0</v>
      </c>
      <c r="BJ141" s="17" t="s">
        <v>8</v>
      </c>
      <c r="BK141" s="146">
        <f t="shared" si="9"/>
        <v>0</v>
      </c>
      <c r="BL141" s="17" t="s">
        <v>91</v>
      </c>
      <c r="BM141" s="145" t="s">
        <v>431</v>
      </c>
    </row>
    <row r="142" spans="2:65" s="1" customFormat="1" ht="24.2" customHeight="1">
      <c r="B142" s="133"/>
      <c r="C142" s="162" t="s">
        <v>273</v>
      </c>
      <c r="D142" s="162" t="s">
        <v>231</v>
      </c>
      <c r="E142" s="163" t="s">
        <v>1241</v>
      </c>
      <c r="F142" s="164" t="s">
        <v>1242</v>
      </c>
      <c r="G142" s="165" t="s">
        <v>1228</v>
      </c>
      <c r="H142" s="166">
        <v>12</v>
      </c>
      <c r="I142" s="167"/>
      <c r="J142" s="168">
        <f t="shared" si="0"/>
        <v>0</v>
      </c>
      <c r="K142" s="164" t="s">
        <v>1</v>
      </c>
      <c r="L142" s="169"/>
      <c r="M142" s="170" t="s">
        <v>1</v>
      </c>
      <c r="N142" s="171" t="s">
        <v>42</v>
      </c>
      <c r="P142" s="143">
        <f t="shared" si="1"/>
        <v>0</v>
      </c>
      <c r="Q142" s="143">
        <v>0</v>
      </c>
      <c r="R142" s="143">
        <f t="shared" si="2"/>
        <v>0</v>
      </c>
      <c r="S142" s="143">
        <v>0</v>
      </c>
      <c r="T142" s="144">
        <f t="shared" si="3"/>
        <v>0</v>
      </c>
      <c r="AR142" s="145" t="s">
        <v>103</v>
      </c>
      <c r="AT142" s="145" t="s">
        <v>231</v>
      </c>
      <c r="AU142" s="145" t="s">
        <v>85</v>
      </c>
      <c r="AY142" s="17" t="s">
        <v>172</v>
      </c>
      <c r="BE142" s="146">
        <f t="shared" si="4"/>
        <v>0</v>
      </c>
      <c r="BF142" s="146">
        <f t="shared" si="5"/>
        <v>0</v>
      </c>
      <c r="BG142" s="146">
        <f t="shared" si="6"/>
        <v>0</v>
      </c>
      <c r="BH142" s="146">
        <f t="shared" si="7"/>
        <v>0</v>
      </c>
      <c r="BI142" s="146">
        <f t="shared" si="8"/>
        <v>0</v>
      </c>
      <c r="BJ142" s="17" t="s">
        <v>8</v>
      </c>
      <c r="BK142" s="146">
        <f t="shared" si="9"/>
        <v>0</v>
      </c>
      <c r="BL142" s="17" t="s">
        <v>91</v>
      </c>
      <c r="BM142" s="145" t="s">
        <v>439</v>
      </c>
    </row>
    <row r="143" spans="2:65" s="1" customFormat="1" ht="16.5" customHeight="1">
      <c r="B143" s="133"/>
      <c r="C143" s="162" t="s">
        <v>7</v>
      </c>
      <c r="D143" s="162" t="s">
        <v>231</v>
      </c>
      <c r="E143" s="163" t="s">
        <v>1243</v>
      </c>
      <c r="F143" s="164" t="s">
        <v>1244</v>
      </c>
      <c r="G143" s="165" t="s">
        <v>1228</v>
      </c>
      <c r="H143" s="166">
        <v>3</v>
      </c>
      <c r="I143" s="167"/>
      <c r="J143" s="168">
        <f t="shared" si="0"/>
        <v>0</v>
      </c>
      <c r="K143" s="164" t="s">
        <v>1</v>
      </c>
      <c r="L143" s="169"/>
      <c r="M143" s="170" t="s">
        <v>1</v>
      </c>
      <c r="N143" s="171" t="s">
        <v>42</v>
      </c>
      <c r="P143" s="143">
        <f t="shared" si="1"/>
        <v>0</v>
      </c>
      <c r="Q143" s="143">
        <v>0</v>
      </c>
      <c r="R143" s="143">
        <f t="shared" si="2"/>
        <v>0</v>
      </c>
      <c r="S143" s="143">
        <v>0</v>
      </c>
      <c r="T143" s="144">
        <f t="shared" si="3"/>
        <v>0</v>
      </c>
      <c r="AR143" s="145" t="s">
        <v>103</v>
      </c>
      <c r="AT143" s="145" t="s">
        <v>231</v>
      </c>
      <c r="AU143" s="145" t="s">
        <v>85</v>
      </c>
      <c r="AY143" s="17" t="s">
        <v>172</v>
      </c>
      <c r="BE143" s="146">
        <f t="shared" si="4"/>
        <v>0</v>
      </c>
      <c r="BF143" s="146">
        <f t="shared" si="5"/>
        <v>0</v>
      </c>
      <c r="BG143" s="146">
        <f t="shared" si="6"/>
        <v>0</v>
      </c>
      <c r="BH143" s="146">
        <f t="shared" si="7"/>
        <v>0</v>
      </c>
      <c r="BI143" s="146">
        <f t="shared" si="8"/>
        <v>0</v>
      </c>
      <c r="BJ143" s="17" t="s">
        <v>8</v>
      </c>
      <c r="BK143" s="146">
        <f t="shared" si="9"/>
        <v>0</v>
      </c>
      <c r="BL143" s="17" t="s">
        <v>91</v>
      </c>
      <c r="BM143" s="145" t="s">
        <v>447</v>
      </c>
    </row>
    <row r="144" spans="2:65" s="1" customFormat="1" ht="44.25" customHeight="1">
      <c r="B144" s="133"/>
      <c r="C144" s="162" t="s">
        <v>283</v>
      </c>
      <c r="D144" s="162" t="s">
        <v>231</v>
      </c>
      <c r="E144" s="163" t="s">
        <v>1245</v>
      </c>
      <c r="F144" s="164" t="s">
        <v>1246</v>
      </c>
      <c r="G144" s="165" t="s">
        <v>1228</v>
      </c>
      <c r="H144" s="166">
        <v>28</v>
      </c>
      <c r="I144" s="167"/>
      <c r="J144" s="168">
        <f t="shared" si="0"/>
        <v>0</v>
      </c>
      <c r="K144" s="164" t="s">
        <v>1</v>
      </c>
      <c r="L144" s="169"/>
      <c r="M144" s="170" t="s">
        <v>1</v>
      </c>
      <c r="N144" s="171" t="s">
        <v>42</v>
      </c>
      <c r="P144" s="143">
        <f t="shared" si="1"/>
        <v>0</v>
      </c>
      <c r="Q144" s="143">
        <v>0</v>
      </c>
      <c r="R144" s="143">
        <f t="shared" si="2"/>
        <v>0</v>
      </c>
      <c r="S144" s="143">
        <v>0</v>
      </c>
      <c r="T144" s="144">
        <f t="shared" si="3"/>
        <v>0</v>
      </c>
      <c r="AR144" s="145" t="s">
        <v>103</v>
      </c>
      <c r="AT144" s="145" t="s">
        <v>231</v>
      </c>
      <c r="AU144" s="145" t="s">
        <v>85</v>
      </c>
      <c r="AY144" s="17" t="s">
        <v>172</v>
      </c>
      <c r="BE144" s="146">
        <f t="shared" si="4"/>
        <v>0</v>
      </c>
      <c r="BF144" s="146">
        <f t="shared" si="5"/>
        <v>0</v>
      </c>
      <c r="BG144" s="146">
        <f t="shared" si="6"/>
        <v>0</v>
      </c>
      <c r="BH144" s="146">
        <f t="shared" si="7"/>
        <v>0</v>
      </c>
      <c r="BI144" s="146">
        <f t="shared" si="8"/>
        <v>0</v>
      </c>
      <c r="BJ144" s="17" t="s">
        <v>8</v>
      </c>
      <c r="BK144" s="146">
        <f t="shared" si="9"/>
        <v>0</v>
      </c>
      <c r="BL144" s="17" t="s">
        <v>91</v>
      </c>
      <c r="BM144" s="145" t="s">
        <v>457</v>
      </c>
    </row>
    <row r="145" spans="2:65" s="1" customFormat="1" ht="33" customHeight="1">
      <c r="B145" s="133"/>
      <c r="C145" s="162" t="s">
        <v>288</v>
      </c>
      <c r="D145" s="162" t="s">
        <v>231</v>
      </c>
      <c r="E145" s="163" t="s">
        <v>1247</v>
      </c>
      <c r="F145" s="164" t="s">
        <v>1248</v>
      </c>
      <c r="G145" s="165" t="s">
        <v>1228</v>
      </c>
      <c r="H145" s="166">
        <v>3</v>
      </c>
      <c r="I145" s="167"/>
      <c r="J145" s="168">
        <f t="shared" si="0"/>
        <v>0</v>
      </c>
      <c r="K145" s="164" t="s">
        <v>1</v>
      </c>
      <c r="L145" s="169"/>
      <c r="M145" s="170" t="s">
        <v>1</v>
      </c>
      <c r="N145" s="171" t="s">
        <v>42</v>
      </c>
      <c r="P145" s="143">
        <f t="shared" si="1"/>
        <v>0</v>
      </c>
      <c r="Q145" s="143">
        <v>0</v>
      </c>
      <c r="R145" s="143">
        <f t="shared" si="2"/>
        <v>0</v>
      </c>
      <c r="S145" s="143">
        <v>0</v>
      </c>
      <c r="T145" s="144">
        <f t="shared" si="3"/>
        <v>0</v>
      </c>
      <c r="AR145" s="145" t="s">
        <v>103</v>
      </c>
      <c r="AT145" s="145" t="s">
        <v>231</v>
      </c>
      <c r="AU145" s="145" t="s">
        <v>85</v>
      </c>
      <c r="AY145" s="17" t="s">
        <v>172</v>
      </c>
      <c r="BE145" s="146">
        <f t="shared" si="4"/>
        <v>0</v>
      </c>
      <c r="BF145" s="146">
        <f t="shared" si="5"/>
        <v>0</v>
      </c>
      <c r="BG145" s="146">
        <f t="shared" si="6"/>
        <v>0</v>
      </c>
      <c r="BH145" s="146">
        <f t="shared" si="7"/>
        <v>0</v>
      </c>
      <c r="BI145" s="146">
        <f t="shared" si="8"/>
        <v>0</v>
      </c>
      <c r="BJ145" s="17" t="s">
        <v>8</v>
      </c>
      <c r="BK145" s="146">
        <f t="shared" si="9"/>
        <v>0</v>
      </c>
      <c r="BL145" s="17" t="s">
        <v>91</v>
      </c>
      <c r="BM145" s="145" t="s">
        <v>465</v>
      </c>
    </row>
    <row r="146" spans="2:65" s="1" customFormat="1" ht="24.2" customHeight="1">
      <c r="B146" s="133"/>
      <c r="C146" s="162" t="s">
        <v>293</v>
      </c>
      <c r="D146" s="162" t="s">
        <v>231</v>
      </c>
      <c r="E146" s="163" t="s">
        <v>1249</v>
      </c>
      <c r="F146" s="164" t="s">
        <v>1250</v>
      </c>
      <c r="G146" s="165" t="s">
        <v>1228</v>
      </c>
      <c r="H146" s="166">
        <v>1</v>
      </c>
      <c r="I146" s="167"/>
      <c r="J146" s="168">
        <f t="shared" si="0"/>
        <v>0</v>
      </c>
      <c r="K146" s="164" t="s">
        <v>1</v>
      </c>
      <c r="L146" s="169"/>
      <c r="M146" s="170" t="s">
        <v>1</v>
      </c>
      <c r="N146" s="171" t="s">
        <v>42</v>
      </c>
      <c r="P146" s="143">
        <f t="shared" si="1"/>
        <v>0</v>
      </c>
      <c r="Q146" s="143">
        <v>0</v>
      </c>
      <c r="R146" s="143">
        <f t="shared" si="2"/>
        <v>0</v>
      </c>
      <c r="S146" s="143">
        <v>0</v>
      </c>
      <c r="T146" s="144">
        <f t="shared" si="3"/>
        <v>0</v>
      </c>
      <c r="AR146" s="145" t="s">
        <v>103</v>
      </c>
      <c r="AT146" s="145" t="s">
        <v>231</v>
      </c>
      <c r="AU146" s="145" t="s">
        <v>85</v>
      </c>
      <c r="AY146" s="17" t="s">
        <v>172</v>
      </c>
      <c r="BE146" s="146">
        <f t="shared" si="4"/>
        <v>0</v>
      </c>
      <c r="BF146" s="146">
        <f t="shared" si="5"/>
        <v>0</v>
      </c>
      <c r="BG146" s="146">
        <f t="shared" si="6"/>
        <v>0</v>
      </c>
      <c r="BH146" s="146">
        <f t="shared" si="7"/>
        <v>0</v>
      </c>
      <c r="BI146" s="146">
        <f t="shared" si="8"/>
        <v>0</v>
      </c>
      <c r="BJ146" s="17" t="s">
        <v>8</v>
      </c>
      <c r="BK146" s="146">
        <f t="shared" si="9"/>
        <v>0</v>
      </c>
      <c r="BL146" s="17" t="s">
        <v>91</v>
      </c>
      <c r="BM146" s="145" t="s">
        <v>475</v>
      </c>
    </row>
    <row r="147" spans="2:65" s="1" customFormat="1" ht="16.5" customHeight="1">
      <c r="B147" s="133"/>
      <c r="C147" s="162" t="s">
        <v>303</v>
      </c>
      <c r="D147" s="162" t="s">
        <v>231</v>
      </c>
      <c r="E147" s="163" t="s">
        <v>1251</v>
      </c>
      <c r="F147" s="164" t="s">
        <v>1252</v>
      </c>
      <c r="G147" s="165" t="s">
        <v>1228</v>
      </c>
      <c r="H147" s="166">
        <v>14</v>
      </c>
      <c r="I147" s="167"/>
      <c r="J147" s="168">
        <f t="shared" si="0"/>
        <v>0</v>
      </c>
      <c r="K147" s="164" t="s">
        <v>1</v>
      </c>
      <c r="L147" s="169"/>
      <c r="M147" s="170" t="s">
        <v>1</v>
      </c>
      <c r="N147" s="171" t="s">
        <v>42</v>
      </c>
      <c r="P147" s="143">
        <f t="shared" si="1"/>
        <v>0</v>
      </c>
      <c r="Q147" s="143">
        <v>0</v>
      </c>
      <c r="R147" s="143">
        <f t="shared" si="2"/>
        <v>0</v>
      </c>
      <c r="S147" s="143">
        <v>0</v>
      </c>
      <c r="T147" s="144">
        <f t="shared" si="3"/>
        <v>0</v>
      </c>
      <c r="AR147" s="145" t="s">
        <v>103</v>
      </c>
      <c r="AT147" s="145" t="s">
        <v>231</v>
      </c>
      <c r="AU147" s="145" t="s">
        <v>85</v>
      </c>
      <c r="AY147" s="17" t="s">
        <v>172</v>
      </c>
      <c r="BE147" s="146">
        <f t="shared" si="4"/>
        <v>0</v>
      </c>
      <c r="BF147" s="146">
        <f t="shared" si="5"/>
        <v>0</v>
      </c>
      <c r="BG147" s="146">
        <f t="shared" si="6"/>
        <v>0</v>
      </c>
      <c r="BH147" s="146">
        <f t="shared" si="7"/>
        <v>0</v>
      </c>
      <c r="BI147" s="146">
        <f t="shared" si="8"/>
        <v>0</v>
      </c>
      <c r="BJ147" s="17" t="s">
        <v>8</v>
      </c>
      <c r="BK147" s="146">
        <f t="shared" si="9"/>
        <v>0</v>
      </c>
      <c r="BL147" s="17" t="s">
        <v>91</v>
      </c>
      <c r="BM147" s="145" t="s">
        <v>503</v>
      </c>
    </row>
    <row r="148" spans="2:65" s="1" customFormat="1" ht="16.5" customHeight="1">
      <c r="B148" s="133"/>
      <c r="C148" s="162" t="s">
        <v>308</v>
      </c>
      <c r="D148" s="162" t="s">
        <v>231</v>
      </c>
      <c r="E148" s="163" t="s">
        <v>1253</v>
      </c>
      <c r="F148" s="164" t="s">
        <v>1254</v>
      </c>
      <c r="G148" s="165" t="s">
        <v>1228</v>
      </c>
      <c r="H148" s="166">
        <v>30</v>
      </c>
      <c r="I148" s="167"/>
      <c r="J148" s="168">
        <f t="shared" si="0"/>
        <v>0</v>
      </c>
      <c r="K148" s="164" t="s">
        <v>1</v>
      </c>
      <c r="L148" s="169"/>
      <c r="M148" s="170" t="s">
        <v>1</v>
      </c>
      <c r="N148" s="171" t="s">
        <v>42</v>
      </c>
      <c r="P148" s="143">
        <f t="shared" si="1"/>
        <v>0</v>
      </c>
      <c r="Q148" s="143">
        <v>0</v>
      </c>
      <c r="R148" s="143">
        <f t="shared" si="2"/>
        <v>0</v>
      </c>
      <c r="S148" s="143">
        <v>0</v>
      </c>
      <c r="T148" s="144">
        <f t="shared" si="3"/>
        <v>0</v>
      </c>
      <c r="AR148" s="145" t="s">
        <v>103</v>
      </c>
      <c r="AT148" s="145" t="s">
        <v>231</v>
      </c>
      <c r="AU148" s="145" t="s">
        <v>85</v>
      </c>
      <c r="AY148" s="17" t="s">
        <v>172</v>
      </c>
      <c r="BE148" s="146">
        <f t="shared" si="4"/>
        <v>0</v>
      </c>
      <c r="BF148" s="146">
        <f t="shared" si="5"/>
        <v>0</v>
      </c>
      <c r="BG148" s="146">
        <f t="shared" si="6"/>
        <v>0</v>
      </c>
      <c r="BH148" s="146">
        <f t="shared" si="7"/>
        <v>0</v>
      </c>
      <c r="BI148" s="146">
        <f t="shared" si="8"/>
        <v>0</v>
      </c>
      <c r="BJ148" s="17" t="s">
        <v>8</v>
      </c>
      <c r="BK148" s="146">
        <f t="shared" si="9"/>
        <v>0</v>
      </c>
      <c r="BL148" s="17" t="s">
        <v>91</v>
      </c>
      <c r="BM148" s="145" t="s">
        <v>512</v>
      </c>
    </row>
    <row r="149" spans="2:65" s="1" customFormat="1" ht="16.5" customHeight="1">
      <c r="B149" s="133"/>
      <c r="C149" s="162" t="s">
        <v>312</v>
      </c>
      <c r="D149" s="162" t="s">
        <v>231</v>
      </c>
      <c r="E149" s="163" t="s">
        <v>1255</v>
      </c>
      <c r="F149" s="164" t="s">
        <v>1256</v>
      </c>
      <c r="G149" s="165" t="s">
        <v>1228</v>
      </c>
      <c r="H149" s="166">
        <v>11</v>
      </c>
      <c r="I149" s="167"/>
      <c r="J149" s="168">
        <f t="shared" si="0"/>
        <v>0</v>
      </c>
      <c r="K149" s="164" t="s">
        <v>1</v>
      </c>
      <c r="L149" s="169"/>
      <c r="M149" s="170" t="s">
        <v>1</v>
      </c>
      <c r="N149" s="171" t="s">
        <v>42</v>
      </c>
      <c r="P149" s="143">
        <f t="shared" si="1"/>
        <v>0</v>
      </c>
      <c r="Q149" s="143">
        <v>0</v>
      </c>
      <c r="R149" s="143">
        <f t="shared" si="2"/>
        <v>0</v>
      </c>
      <c r="S149" s="143">
        <v>0</v>
      </c>
      <c r="T149" s="144">
        <f t="shared" si="3"/>
        <v>0</v>
      </c>
      <c r="AR149" s="145" t="s">
        <v>103</v>
      </c>
      <c r="AT149" s="145" t="s">
        <v>231</v>
      </c>
      <c r="AU149" s="145" t="s">
        <v>85</v>
      </c>
      <c r="AY149" s="17" t="s">
        <v>172</v>
      </c>
      <c r="BE149" s="146">
        <f t="shared" si="4"/>
        <v>0</v>
      </c>
      <c r="BF149" s="146">
        <f t="shared" si="5"/>
        <v>0</v>
      </c>
      <c r="BG149" s="146">
        <f t="shared" si="6"/>
        <v>0</v>
      </c>
      <c r="BH149" s="146">
        <f t="shared" si="7"/>
        <v>0</v>
      </c>
      <c r="BI149" s="146">
        <f t="shared" si="8"/>
        <v>0</v>
      </c>
      <c r="BJ149" s="17" t="s">
        <v>8</v>
      </c>
      <c r="BK149" s="146">
        <f t="shared" si="9"/>
        <v>0</v>
      </c>
      <c r="BL149" s="17" t="s">
        <v>91</v>
      </c>
      <c r="BM149" s="145" t="s">
        <v>522</v>
      </c>
    </row>
    <row r="150" spans="2:65" s="1" customFormat="1" ht="16.5" customHeight="1">
      <c r="B150" s="133"/>
      <c r="C150" s="162" t="s">
        <v>317</v>
      </c>
      <c r="D150" s="162" t="s">
        <v>231</v>
      </c>
      <c r="E150" s="163" t="s">
        <v>1257</v>
      </c>
      <c r="F150" s="164" t="s">
        <v>1258</v>
      </c>
      <c r="G150" s="165" t="s">
        <v>1228</v>
      </c>
      <c r="H150" s="166">
        <v>4</v>
      </c>
      <c r="I150" s="167"/>
      <c r="J150" s="168">
        <f t="shared" si="0"/>
        <v>0</v>
      </c>
      <c r="K150" s="164" t="s">
        <v>1</v>
      </c>
      <c r="L150" s="169"/>
      <c r="M150" s="170" t="s">
        <v>1</v>
      </c>
      <c r="N150" s="171" t="s">
        <v>42</v>
      </c>
      <c r="P150" s="143">
        <f t="shared" si="1"/>
        <v>0</v>
      </c>
      <c r="Q150" s="143">
        <v>0</v>
      </c>
      <c r="R150" s="143">
        <f t="shared" si="2"/>
        <v>0</v>
      </c>
      <c r="S150" s="143">
        <v>0</v>
      </c>
      <c r="T150" s="144">
        <f t="shared" si="3"/>
        <v>0</v>
      </c>
      <c r="AR150" s="145" t="s">
        <v>103</v>
      </c>
      <c r="AT150" s="145" t="s">
        <v>231</v>
      </c>
      <c r="AU150" s="145" t="s">
        <v>85</v>
      </c>
      <c r="AY150" s="17" t="s">
        <v>172</v>
      </c>
      <c r="BE150" s="146">
        <f t="shared" si="4"/>
        <v>0</v>
      </c>
      <c r="BF150" s="146">
        <f t="shared" si="5"/>
        <v>0</v>
      </c>
      <c r="BG150" s="146">
        <f t="shared" si="6"/>
        <v>0</v>
      </c>
      <c r="BH150" s="146">
        <f t="shared" si="7"/>
        <v>0</v>
      </c>
      <c r="BI150" s="146">
        <f t="shared" si="8"/>
        <v>0</v>
      </c>
      <c r="BJ150" s="17" t="s">
        <v>8</v>
      </c>
      <c r="BK150" s="146">
        <f t="shared" si="9"/>
        <v>0</v>
      </c>
      <c r="BL150" s="17" t="s">
        <v>91</v>
      </c>
      <c r="BM150" s="145" t="s">
        <v>530</v>
      </c>
    </row>
    <row r="151" spans="2:65" s="1" customFormat="1" ht="16.5" customHeight="1">
      <c r="B151" s="133"/>
      <c r="C151" s="162" t="s">
        <v>323</v>
      </c>
      <c r="D151" s="162" t="s">
        <v>231</v>
      </c>
      <c r="E151" s="163" t="s">
        <v>1259</v>
      </c>
      <c r="F151" s="164" t="s">
        <v>1260</v>
      </c>
      <c r="G151" s="165" t="s">
        <v>1228</v>
      </c>
      <c r="H151" s="166">
        <v>42</v>
      </c>
      <c r="I151" s="167"/>
      <c r="J151" s="168">
        <f t="shared" si="0"/>
        <v>0</v>
      </c>
      <c r="K151" s="164" t="s">
        <v>1</v>
      </c>
      <c r="L151" s="169"/>
      <c r="M151" s="170" t="s">
        <v>1</v>
      </c>
      <c r="N151" s="171" t="s">
        <v>42</v>
      </c>
      <c r="P151" s="143">
        <f t="shared" si="1"/>
        <v>0</v>
      </c>
      <c r="Q151" s="143">
        <v>0</v>
      </c>
      <c r="R151" s="143">
        <f t="shared" si="2"/>
        <v>0</v>
      </c>
      <c r="S151" s="143">
        <v>0</v>
      </c>
      <c r="T151" s="144">
        <f t="shared" si="3"/>
        <v>0</v>
      </c>
      <c r="AR151" s="145" t="s">
        <v>103</v>
      </c>
      <c r="AT151" s="145" t="s">
        <v>231</v>
      </c>
      <c r="AU151" s="145" t="s">
        <v>85</v>
      </c>
      <c r="AY151" s="17" t="s">
        <v>172</v>
      </c>
      <c r="BE151" s="146">
        <f t="shared" si="4"/>
        <v>0</v>
      </c>
      <c r="BF151" s="146">
        <f t="shared" si="5"/>
        <v>0</v>
      </c>
      <c r="BG151" s="146">
        <f t="shared" si="6"/>
        <v>0</v>
      </c>
      <c r="BH151" s="146">
        <f t="shared" si="7"/>
        <v>0</v>
      </c>
      <c r="BI151" s="146">
        <f t="shared" si="8"/>
        <v>0</v>
      </c>
      <c r="BJ151" s="17" t="s">
        <v>8</v>
      </c>
      <c r="BK151" s="146">
        <f t="shared" si="9"/>
        <v>0</v>
      </c>
      <c r="BL151" s="17" t="s">
        <v>91</v>
      </c>
      <c r="BM151" s="145" t="s">
        <v>540</v>
      </c>
    </row>
    <row r="152" spans="2:65" s="1" customFormat="1" ht="16.5" customHeight="1">
      <c r="B152" s="133"/>
      <c r="C152" s="162" t="s">
        <v>331</v>
      </c>
      <c r="D152" s="162" t="s">
        <v>231</v>
      </c>
      <c r="E152" s="163" t="s">
        <v>1261</v>
      </c>
      <c r="F152" s="164" t="s">
        <v>1262</v>
      </c>
      <c r="G152" s="165" t="s">
        <v>1228</v>
      </c>
      <c r="H152" s="166">
        <v>2</v>
      </c>
      <c r="I152" s="167"/>
      <c r="J152" s="168">
        <f t="shared" si="0"/>
        <v>0</v>
      </c>
      <c r="K152" s="164" t="s">
        <v>1</v>
      </c>
      <c r="L152" s="169"/>
      <c r="M152" s="170" t="s">
        <v>1</v>
      </c>
      <c r="N152" s="171" t="s">
        <v>42</v>
      </c>
      <c r="P152" s="143">
        <f t="shared" si="1"/>
        <v>0</v>
      </c>
      <c r="Q152" s="143">
        <v>0</v>
      </c>
      <c r="R152" s="143">
        <f t="shared" si="2"/>
        <v>0</v>
      </c>
      <c r="S152" s="143">
        <v>0</v>
      </c>
      <c r="T152" s="144">
        <f t="shared" si="3"/>
        <v>0</v>
      </c>
      <c r="AR152" s="145" t="s">
        <v>103</v>
      </c>
      <c r="AT152" s="145" t="s">
        <v>231</v>
      </c>
      <c r="AU152" s="145" t="s">
        <v>85</v>
      </c>
      <c r="AY152" s="17" t="s">
        <v>172</v>
      </c>
      <c r="BE152" s="146">
        <f t="shared" si="4"/>
        <v>0</v>
      </c>
      <c r="BF152" s="146">
        <f t="shared" si="5"/>
        <v>0</v>
      </c>
      <c r="BG152" s="146">
        <f t="shared" si="6"/>
        <v>0</v>
      </c>
      <c r="BH152" s="146">
        <f t="shared" si="7"/>
        <v>0</v>
      </c>
      <c r="BI152" s="146">
        <f t="shared" si="8"/>
        <v>0</v>
      </c>
      <c r="BJ152" s="17" t="s">
        <v>8</v>
      </c>
      <c r="BK152" s="146">
        <f t="shared" si="9"/>
        <v>0</v>
      </c>
      <c r="BL152" s="17" t="s">
        <v>91</v>
      </c>
      <c r="BM152" s="145" t="s">
        <v>549</v>
      </c>
    </row>
    <row r="153" spans="2:65" s="1" customFormat="1" ht="24.2" customHeight="1">
      <c r="B153" s="133"/>
      <c r="C153" s="162" t="s">
        <v>339</v>
      </c>
      <c r="D153" s="162" t="s">
        <v>231</v>
      </c>
      <c r="E153" s="163" t="s">
        <v>1263</v>
      </c>
      <c r="F153" s="164" t="s">
        <v>1264</v>
      </c>
      <c r="G153" s="165" t="s">
        <v>202</v>
      </c>
      <c r="H153" s="166">
        <v>28</v>
      </c>
      <c r="I153" s="167"/>
      <c r="J153" s="168">
        <f t="shared" si="0"/>
        <v>0</v>
      </c>
      <c r="K153" s="164" t="s">
        <v>1</v>
      </c>
      <c r="L153" s="169"/>
      <c r="M153" s="170" t="s">
        <v>1</v>
      </c>
      <c r="N153" s="171" t="s">
        <v>42</v>
      </c>
      <c r="P153" s="143">
        <f t="shared" si="1"/>
        <v>0</v>
      </c>
      <c r="Q153" s="143">
        <v>0</v>
      </c>
      <c r="R153" s="143">
        <f t="shared" si="2"/>
        <v>0</v>
      </c>
      <c r="S153" s="143">
        <v>0</v>
      </c>
      <c r="T153" s="144">
        <f t="shared" si="3"/>
        <v>0</v>
      </c>
      <c r="AR153" s="145" t="s">
        <v>103</v>
      </c>
      <c r="AT153" s="145" t="s">
        <v>231</v>
      </c>
      <c r="AU153" s="145" t="s">
        <v>85</v>
      </c>
      <c r="AY153" s="17" t="s">
        <v>172</v>
      </c>
      <c r="BE153" s="146">
        <f t="shared" si="4"/>
        <v>0</v>
      </c>
      <c r="BF153" s="146">
        <f t="shared" si="5"/>
        <v>0</v>
      </c>
      <c r="BG153" s="146">
        <f t="shared" si="6"/>
        <v>0</v>
      </c>
      <c r="BH153" s="146">
        <f t="shared" si="7"/>
        <v>0</v>
      </c>
      <c r="BI153" s="146">
        <f t="shared" si="8"/>
        <v>0</v>
      </c>
      <c r="BJ153" s="17" t="s">
        <v>8</v>
      </c>
      <c r="BK153" s="146">
        <f t="shared" si="9"/>
        <v>0</v>
      </c>
      <c r="BL153" s="17" t="s">
        <v>91</v>
      </c>
      <c r="BM153" s="145" t="s">
        <v>559</v>
      </c>
    </row>
    <row r="154" spans="2:65" s="1" customFormat="1" ht="24.2" customHeight="1">
      <c r="B154" s="133"/>
      <c r="C154" s="162" t="s">
        <v>343</v>
      </c>
      <c r="D154" s="162" t="s">
        <v>231</v>
      </c>
      <c r="E154" s="163" t="s">
        <v>1265</v>
      </c>
      <c r="F154" s="164" t="s">
        <v>1266</v>
      </c>
      <c r="G154" s="165" t="s">
        <v>202</v>
      </c>
      <c r="H154" s="166">
        <v>35</v>
      </c>
      <c r="I154" s="167"/>
      <c r="J154" s="168">
        <f t="shared" si="0"/>
        <v>0</v>
      </c>
      <c r="K154" s="164" t="s">
        <v>1</v>
      </c>
      <c r="L154" s="169"/>
      <c r="M154" s="170" t="s">
        <v>1</v>
      </c>
      <c r="N154" s="171" t="s">
        <v>42</v>
      </c>
      <c r="P154" s="143">
        <f t="shared" si="1"/>
        <v>0</v>
      </c>
      <c r="Q154" s="143">
        <v>0</v>
      </c>
      <c r="R154" s="143">
        <f t="shared" si="2"/>
        <v>0</v>
      </c>
      <c r="S154" s="143">
        <v>0</v>
      </c>
      <c r="T154" s="144">
        <f t="shared" si="3"/>
        <v>0</v>
      </c>
      <c r="AR154" s="145" t="s">
        <v>103</v>
      </c>
      <c r="AT154" s="145" t="s">
        <v>231</v>
      </c>
      <c r="AU154" s="145" t="s">
        <v>85</v>
      </c>
      <c r="AY154" s="17" t="s">
        <v>172</v>
      </c>
      <c r="BE154" s="146">
        <f t="shared" si="4"/>
        <v>0</v>
      </c>
      <c r="BF154" s="146">
        <f t="shared" si="5"/>
        <v>0</v>
      </c>
      <c r="BG154" s="146">
        <f t="shared" si="6"/>
        <v>0</v>
      </c>
      <c r="BH154" s="146">
        <f t="shared" si="7"/>
        <v>0</v>
      </c>
      <c r="BI154" s="146">
        <f t="shared" si="8"/>
        <v>0</v>
      </c>
      <c r="BJ154" s="17" t="s">
        <v>8</v>
      </c>
      <c r="BK154" s="146">
        <f t="shared" si="9"/>
        <v>0</v>
      </c>
      <c r="BL154" s="17" t="s">
        <v>91</v>
      </c>
      <c r="BM154" s="145" t="s">
        <v>569</v>
      </c>
    </row>
    <row r="155" spans="2:65" s="1" customFormat="1" ht="24.2" customHeight="1">
      <c r="B155" s="133"/>
      <c r="C155" s="162" t="s">
        <v>347</v>
      </c>
      <c r="D155" s="162" t="s">
        <v>231</v>
      </c>
      <c r="E155" s="163" t="s">
        <v>1267</v>
      </c>
      <c r="F155" s="164" t="s">
        <v>1268</v>
      </c>
      <c r="G155" s="165" t="s">
        <v>202</v>
      </c>
      <c r="H155" s="166">
        <v>43</v>
      </c>
      <c r="I155" s="167"/>
      <c r="J155" s="168">
        <f t="shared" ref="J155:J186" si="10">ROUND(I155*H155,0)</f>
        <v>0</v>
      </c>
      <c r="K155" s="164" t="s">
        <v>1</v>
      </c>
      <c r="L155" s="169"/>
      <c r="M155" s="170" t="s">
        <v>1</v>
      </c>
      <c r="N155" s="171" t="s">
        <v>42</v>
      </c>
      <c r="P155" s="143">
        <f t="shared" ref="P155:P186" si="11">O155*H155</f>
        <v>0</v>
      </c>
      <c r="Q155" s="143">
        <v>0</v>
      </c>
      <c r="R155" s="143">
        <f t="shared" ref="R155:R186" si="12">Q155*H155</f>
        <v>0</v>
      </c>
      <c r="S155" s="143">
        <v>0</v>
      </c>
      <c r="T155" s="144">
        <f t="shared" ref="T155:T186" si="13">S155*H155</f>
        <v>0</v>
      </c>
      <c r="AR155" s="145" t="s">
        <v>103</v>
      </c>
      <c r="AT155" s="145" t="s">
        <v>231</v>
      </c>
      <c r="AU155" s="145" t="s">
        <v>85</v>
      </c>
      <c r="AY155" s="17" t="s">
        <v>172</v>
      </c>
      <c r="BE155" s="146">
        <f t="shared" ref="BE155:BE186" si="14">IF(N155="základní",J155,0)</f>
        <v>0</v>
      </c>
      <c r="BF155" s="146">
        <f t="shared" ref="BF155:BF186" si="15">IF(N155="snížená",J155,0)</f>
        <v>0</v>
      </c>
      <c r="BG155" s="146">
        <f t="shared" ref="BG155:BG186" si="16">IF(N155="zákl. přenesená",J155,0)</f>
        <v>0</v>
      </c>
      <c r="BH155" s="146">
        <f t="shared" ref="BH155:BH186" si="17">IF(N155="sníž. přenesená",J155,0)</f>
        <v>0</v>
      </c>
      <c r="BI155" s="146">
        <f t="shared" ref="BI155:BI186" si="18">IF(N155="nulová",J155,0)</f>
        <v>0</v>
      </c>
      <c r="BJ155" s="17" t="s">
        <v>8</v>
      </c>
      <c r="BK155" s="146">
        <f t="shared" ref="BK155:BK186" si="19">ROUND(I155*H155,0)</f>
        <v>0</v>
      </c>
      <c r="BL155" s="17" t="s">
        <v>91</v>
      </c>
      <c r="BM155" s="145" t="s">
        <v>579</v>
      </c>
    </row>
    <row r="156" spans="2:65" s="1" customFormat="1" ht="24.2" customHeight="1">
      <c r="B156" s="133"/>
      <c r="C156" s="162" t="s">
        <v>352</v>
      </c>
      <c r="D156" s="162" t="s">
        <v>231</v>
      </c>
      <c r="E156" s="163" t="s">
        <v>1269</v>
      </c>
      <c r="F156" s="164" t="s">
        <v>1270</v>
      </c>
      <c r="G156" s="165" t="s">
        <v>202</v>
      </c>
      <c r="H156" s="166">
        <v>27</v>
      </c>
      <c r="I156" s="167"/>
      <c r="J156" s="168">
        <f t="shared" si="10"/>
        <v>0</v>
      </c>
      <c r="K156" s="164" t="s">
        <v>1</v>
      </c>
      <c r="L156" s="169"/>
      <c r="M156" s="170" t="s">
        <v>1</v>
      </c>
      <c r="N156" s="171" t="s">
        <v>42</v>
      </c>
      <c r="P156" s="143">
        <f t="shared" si="11"/>
        <v>0</v>
      </c>
      <c r="Q156" s="143">
        <v>0</v>
      </c>
      <c r="R156" s="143">
        <f t="shared" si="12"/>
        <v>0</v>
      </c>
      <c r="S156" s="143">
        <v>0</v>
      </c>
      <c r="T156" s="144">
        <f t="shared" si="13"/>
        <v>0</v>
      </c>
      <c r="AR156" s="145" t="s">
        <v>103</v>
      </c>
      <c r="AT156" s="145" t="s">
        <v>231</v>
      </c>
      <c r="AU156" s="145" t="s">
        <v>85</v>
      </c>
      <c r="AY156" s="17" t="s">
        <v>172</v>
      </c>
      <c r="BE156" s="146">
        <f t="shared" si="14"/>
        <v>0</v>
      </c>
      <c r="BF156" s="146">
        <f t="shared" si="15"/>
        <v>0</v>
      </c>
      <c r="BG156" s="146">
        <f t="shared" si="16"/>
        <v>0</v>
      </c>
      <c r="BH156" s="146">
        <f t="shared" si="17"/>
        <v>0</v>
      </c>
      <c r="BI156" s="146">
        <f t="shared" si="18"/>
        <v>0</v>
      </c>
      <c r="BJ156" s="17" t="s">
        <v>8</v>
      </c>
      <c r="BK156" s="146">
        <f t="shared" si="19"/>
        <v>0</v>
      </c>
      <c r="BL156" s="17" t="s">
        <v>91</v>
      </c>
      <c r="BM156" s="145" t="s">
        <v>591</v>
      </c>
    </row>
    <row r="157" spans="2:65" s="1" customFormat="1" ht="24.2" customHeight="1">
      <c r="B157" s="133"/>
      <c r="C157" s="162" t="s">
        <v>356</v>
      </c>
      <c r="D157" s="162" t="s">
        <v>231</v>
      </c>
      <c r="E157" s="163" t="s">
        <v>1271</v>
      </c>
      <c r="F157" s="164" t="s">
        <v>1272</v>
      </c>
      <c r="G157" s="165" t="s">
        <v>1228</v>
      </c>
      <c r="H157" s="166">
        <v>89</v>
      </c>
      <c r="I157" s="167"/>
      <c r="J157" s="168">
        <f t="shared" si="10"/>
        <v>0</v>
      </c>
      <c r="K157" s="164" t="s">
        <v>1</v>
      </c>
      <c r="L157" s="169"/>
      <c r="M157" s="170" t="s">
        <v>1</v>
      </c>
      <c r="N157" s="171" t="s">
        <v>42</v>
      </c>
      <c r="P157" s="143">
        <f t="shared" si="11"/>
        <v>0</v>
      </c>
      <c r="Q157" s="143">
        <v>0</v>
      </c>
      <c r="R157" s="143">
        <f t="shared" si="12"/>
        <v>0</v>
      </c>
      <c r="S157" s="143">
        <v>0</v>
      </c>
      <c r="T157" s="144">
        <f t="shared" si="13"/>
        <v>0</v>
      </c>
      <c r="AR157" s="145" t="s">
        <v>103</v>
      </c>
      <c r="AT157" s="145" t="s">
        <v>231</v>
      </c>
      <c r="AU157" s="145" t="s">
        <v>85</v>
      </c>
      <c r="AY157" s="17" t="s">
        <v>172</v>
      </c>
      <c r="BE157" s="146">
        <f t="shared" si="14"/>
        <v>0</v>
      </c>
      <c r="BF157" s="146">
        <f t="shared" si="15"/>
        <v>0</v>
      </c>
      <c r="BG157" s="146">
        <f t="shared" si="16"/>
        <v>0</v>
      </c>
      <c r="BH157" s="146">
        <f t="shared" si="17"/>
        <v>0</v>
      </c>
      <c r="BI157" s="146">
        <f t="shared" si="18"/>
        <v>0</v>
      </c>
      <c r="BJ157" s="17" t="s">
        <v>8</v>
      </c>
      <c r="BK157" s="146">
        <f t="shared" si="19"/>
        <v>0</v>
      </c>
      <c r="BL157" s="17" t="s">
        <v>91</v>
      </c>
      <c r="BM157" s="145" t="s">
        <v>599</v>
      </c>
    </row>
    <row r="158" spans="2:65" s="1" customFormat="1" ht="37.9" customHeight="1">
      <c r="B158" s="133"/>
      <c r="C158" s="162" t="s">
        <v>362</v>
      </c>
      <c r="D158" s="162" t="s">
        <v>231</v>
      </c>
      <c r="E158" s="163" t="s">
        <v>1273</v>
      </c>
      <c r="F158" s="164" t="s">
        <v>1274</v>
      </c>
      <c r="G158" s="165" t="s">
        <v>1228</v>
      </c>
      <c r="H158" s="166">
        <v>9</v>
      </c>
      <c r="I158" s="167"/>
      <c r="J158" s="168">
        <f t="shared" si="10"/>
        <v>0</v>
      </c>
      <c r="K158" s="164" t="s">
        <v>1</v>
      </c>
      <c r="L158" s="169"/>
      <c r="M158" s="170" t="s">
        <v>1</v>
      </c>
      <c r="N158" s="171" t="s">
        <v>42</v>
      </c>
      <c r="P158" s="143">
        <f t="shared" si="11"/>
        <v>0</v>
      </c>
      <c r="Q158" s="143">
        <v>0</v>
      </c>
      <c r="R158" s="143">
        <f t="shared" si="12"/>
        <v>0</v>
      </c>
      <c r="S158" s="143">
        <v>0</v>
      </c>
      <c r="T158" s="144">
        <f t="shared" si="13"/>
        <v>0</v>
      </c>
      <c r="AR158" s="145" t="s">
        <v>103</v>
      </c>
      <c r="AT158" s="145" t="s">
        <v>231</v>
      </c>
      <c r="AU158" s="145" t="s">
        <v>85</v>
      </c>
      <c r="AY158" s="17" t="s">
        <v>172</v>
      </c>
      <c r="BE158" s="146">
        <f t="shared" si="14"/>
        <v>0</v>
      </c>
      <c r="BF158" s="146">
        <f t="shared" si="15"/>
        <v>0</v>
      </c>
      <c r="BG158" s="146">
        <f t="shared" si="16"/>
        <v>0</v>
      </c>
      <c r="BH158" s="146">
        <f t="shared" si="17"/>
        <v>0</v>
      </c>
      <c r="BI158" s="146">
        <f t="shared" si="18"/>
        <v>0</v>
      </c>
      <c r="BJ158" s="17" t="s">
        <v>8</v>
      </c>
      <c r="BK158" s="146">
        <f t="shared" si="19"/>
        <v>0</v>
      </c>
      <c r="BL158" s="17" t="s">
        <v>91</v>
      </c>
      <c r="BM158" s="145" t="s">
        <v>619</v>
      </c>
    </row>
    <row r="159" spans="2:65" s="1" customFormat="1" ht="33" customHeight="1">
      <c r="B159" s="133"/>
      <c r="C159" s="162" t="s">
        <v>366</v>
      </c>
      <c r="D159" s="162" t="s">
        <v>231</v>
      </c>
      <c r="E159" s="163" t="s">
        <v>1275</v>
      </c>
      <c r="F159" s="164" t="s">
        <v>1276</v>
      </c>
      <c r="G159" s="165" t="s">
        <v>1228</v>
      </c>
      <c r="H159" s="166">
        <v>1</v>
      </c>
      <c r="I159" s="167"/>
      <c r="J159" s="168">
        <f t="shared" si="10"/>
        <v>0</v>
      </c>
      <c r="K159" s="164" t="s">
        <v>1</v>
      </c>
      <c r="L159" s="169"/>
      <c r="M159" s="170" t="s">
        <v>1</v>
      </c>
      <c r="N159" s="171" t="s">
        <v>42</v>
      </c>
      <c r="P159" s="143">
        <f t="shared" si="11"/>
        <v>0</v>
      </c>
      <c r="Q159" s="143">
        <v>0</v>
      </c>
      <c r="R159" s="143">
        <f t="shared" si="12"/>
        <v>0</v>
      </c>
      <c r="S159" s="143">
        <v>0</v>
      </c>
      <c r="T159" s="144">
        <f t="shared" si="13"/>
        <v>0</v>
      </c>
      <c r="AR159" s="145" t="s">
        <v>103</v>
      </c>
      <c r="AT159" s="145" t="s">
        <v>231</v>
      </c>
      <c r="AU159" s="145" t="s">
        <v>85</v>
      </c>
      <c r="AY159" s="17" t="s">
        <v>172</v>
      </c>
      <c r="BE159" s="146">
        <f t="shared" si="14"/>
        <v>0</v>
      </c>
      <c r="BF159" s="146">
        <f t="shared" si="15"/>
        <v>0</v>
      </c>
      <c r="BG159" s="146">
        <f t="shared" si="16"/>
        <v>0</v>
      </c>
      <c r="BH159" s="146">
        <f t="shared" si="17"/>
        <v>0</v>
      </c>
      <c r="BI159" s="146">
        <f t="shared" si="18"/>
        <v>0</v>
      </c>
      <c r="BJ159" s="17" t="s">
        <v>8</v>
      </c>
      <c r="BK159" s="146">
        <f t="shared" si="19"/>
        <v>0</v>
      </c>
      <c r="BL159" s="17" t="s">
        <v>91</v>
      </c>
      <c r="BM159" s="145" t="s">
        <v>632</v>
      </c>
    </row>
    <row r="160" spans="2:65" s="1" customFormat="1" ht="37.9" customHeight="1">
      <c r="B160" s="133"/>
      <c r="C160" s="162" t="s">
        <v>372</v>
      </c>
      <c r="D160" s="162" t="s">
        <v>231</v>
      </c>
      <c r="E160" s="163" t="s">
        <v>1277</v>
      </c>
      <c r="F160" s="164" t="s">
        <v>1278</v>
      </c>
      <c r="G160" s="165" t="s">
        <v>1228</v>
      </c>
      <c r="H160" s="166">
        <v>3</v>
      </c>
      <c r="I160" s="167"/>
      <c r="J160" s="168">
        <f t="shared" si="10"/>
        <v>0</v>
      </c>
      <c r="K160" s="164" t="s">
        <v>1</v>
      </c>
      <c r="L160" s="169"/>
      <c r="M160" s="170" t="s">
        <v>1</v>
      </c>
      <c r="N160" s="171" t="s">
        <v>42</v>
      </c>
      <c r="P160" s="143">
        <f t="shared" si="11"/>
        <v>0</v>
      </c>
      <c r="Q160" s="143">
        <v>0</v>
      </c>
      <c r="R160" s="143">
        <f t="shared" si="12"/>
        <v>0</v>
      </c>
      <c r="S160" s="143">
        <v>0</v>
      </c>
      <c r="T160" s="144">
        <f t="shared" si="13"/>
        <v>0</v>
      </c>
      <c r="AR160" s="145" t="s">
        <v>103</v>
      </c>
      <c r="AT160" s="145" t="s">
        <v>231</v>
      </c>
      <c r="AU160" s="145" t="s">
        <v>85</v>
      </c>
      <c r="AY160" s="17" t="s">
        <v>172</v>
      </c>
      <c r="BE160" s="146">
        <f t="shared" si="14"/>
        <v>0</v>
      </c>
      <c r="BF160" s="146">
        <f t="shared" si="15"/>
        <v>0</v>
      </c>
      <c r="BG160" s="146">
        <f t="shared" si="16"/>
        <v>0</v>
      </c>
      <c r="BH160" s="146">
        <f t="shared" si="17"/>
        <v>0</v>
      </c>
      <c r="BI160" s="146">
        <f t="shared" si="18"/>
        <v>0</v>
      </c>
      <c r="BJ160" s="17" t="s">
        <v>8</v>
      </c>
      <c r="BK160" s="146">
        <f t="shared" si="19"/>
        <v>0</v>
      </c>
      <c r="BL160" s="17" t="s">
        <v>91</v>
      </c>
      <c r="BM160" s="145" t="s">
        <v>645</v>
      </c>
    </row>
    <row r="161" spans="2:65" s="1" customFormat="1" ht="37.9" customHeight="1">
      <c r="B161" s="133"/>
      <c r="C161" s="162" t="s">
        <v>378</v>
      </c>
      <c r="D161" s="162" t="s">
        <v>231</v>
      </c>
      <c r="E161" s="163" t="s">
        <v>1279</v>
      </c>
      <c r="F161" s="164" t="s">
        <v>1280</v>
      </c>
      <c r="G161" s="165" t="s">
        <v>1228</v>
      </c>
      <c r="H161" s="166">
        <v>1</v>
      </c>
      <c r="I161" s="167"/>
      <c r="J161" s="168">
        <f t="shared" si="10"/>
        <v>0</v>
      </c>
      <c r="K161" s="164" t="s">
        <v>1</v>
      </c>
      <c r="L161" s="169"/>
      <c r="M161" s="170" t="s">
        <v>1</v>
      </c>
      <c r="N161" s="171" t="s">
        <v>42</v>
      </c>
      <c r="P161" s="143">
        <f t="shared" si="11"/>
        <v>0</v>
      </c>
      <c r="Q161" s="143">
        <v>0</v>
      </c>
      <c r="R161" s="143">
        <f t="shared" si="12"/>
        <v>0</v>
      </c>
      <c r="S161" s="143">
        <v>0</v>
      </c>
      <c r="T161" s="144">
        <f t="shared" si="13"/>
        <v>0</v>
      </c>
      <c r="AR161" s="145" t="s">
        <v>103</v>
      </c>
      <c r="AT161" s="145" t="s">
        <v>231</v>
      </c>
      <c r="AU161" s="145" t="s">
        <v>85</v>
      </c>
      <c r="AY161" s="17" t="s">
        <v>172</v>
      </c>
      <c r="BE161" s="146">
        <f t="shared" si="14"/>
        <v>0</v>
      </c>
      <c r="BF161" s="146">
        <f t="shared" si="15"/>
        <v>0</v>
      </c>
      <c r="BG161" s="146">
        <f t="shared" si="16"/>
        <v>0</v>
      </c>
      <c r="BH161" s="146">
        <f t="shared" si="17"/>
        <v>0</v>
      </c>
      <c r="BI161" s="146">
        <f t="shared" si="18"/>
        <v>0</v>
      </c>
      <c r="BJ161" s="17" t="s">
        <v>8</v>
      </c>
      <c r="BK161" s="146">
        <f t="shared" si="19"/>
        <v>0</v>
      </c>
      <c r="BL161" s="17" t="s">
        <v>91</v>
      </c>
      <c r="BM161" s="145" t="s">
        <v>885</v>
      </c>
    </row>
    <row r="162" spans="2:65" s="1" customFormat="1" ht="24.2" customHeight="1">
      <c r="B162" s="133"/>
      <c r="C162" s="162" t="s">
        <v>382</v>
      </c>
      <c r="D162" s="162" t="s">
        <v>231</v>
      </c>
      <c r="E162" s="163" t="s">
        <v>1281</v>
      </c>
      <c r="F162" s="164" t="s">
        <v>1282</v>
      </c>
      <c r="G162" s="165" t="s">
        <v>1228</v>
      </c>
      <c r="H162" s="166">
        <v>2</v>
      </c>
      <c r="I162" s="167"/>
      <c r="J162" s="168">
        <f t="shared" si="10"/>
        <v>0</v>
      </c>
      <c r="K162" s="164" t="s">
        <v>1</v>
      </c>
      <c r="L162" s="169"/>
      <c r="M162" s="170" t="s">
        <v>1</v>
      </c>
      <c r="N162" s="171" t="s">
        <v>42</v>
      </c>
      <c r="P162" s="143">
        <f t="shared" si="11"/>
        <v>0</v>
      </c>
      <c r="Q162" s="143">
        <v>0</v>
      </c>
      <c r="R162" s="143">
        <f t="shared" si="12"/>
        <v>0</v>
      </c>
      <c r="S162" s="143">
        <v>0</v>
      </c>
      <c r="T162" s="144">
        <f t="shared" si="13"/>
        <v>0</v>
      </c>
      <c r="AR162" s="145" t="s">
        <v>103</v>
      </c>
      <c r="AT162" s="145" t="s">
        <v>231</v>
      </c>
      <c r="AU162" s="145" t="s">
        <v>85</v>
      </c>
      <c r="AY162" s="17" t="s">
        <v>172</v>
      </c>
      <c r="BE162" s="146">
        <f t="shared" si="14"/>
        <v>0</v>
      </c>
      <c r="BF162" s="146">
        <f t="shared" si="15"/>
        <v>0</v>
      </c>
      <c r="BG162" s="146">
        <f t="shared" si="16"/>
        <v>0</v>
      </c>
      <c r="BH162" s="146">
        <f t="shared" si="17"/>
        <v>0</v>
      </c>
      <c r="BI162" s="146">
        <f t="shared" si="18"/>
        <v>0</v>
      </c>
      <c r="BJ162" s="17" t="s">
        <v>8</v>
      </c>
      <c r="BK162" s="146">
        <f t="shared" si="19"/>
        <v>0</v>
      </c>
      <c r="BL162" s="17" t="s">
        <v>91</v>
      </c>
      <c r="BM162" s="145" t="s">
        <v>887</v>
      </c>
    </row>
    <row r="163" spans="2:65" s="1" customFormat="1" ht="24.2" customHeight="1">
      <c r="B163" s="133"/>
      <c r="C163" s="134" t="s">
        <v>388</v>
      </c>
      <c r="D163" s="134" t="s">
        <v>174</v>
      </c>
      <c r="E163" s="135" t="s">
        <v>1204</v>
      </c>
      <c r="F163" s="136" t="s">
        <v>1205</v>
      </c>
      <c r="G163" s="137" t="s">
        <v>202</v>
      </c>
      <c r="H163" s="138">
        <v>85</v>
      </c>
      <c r="I163" s="139"/>
      <c r="J163" s="140">
        <f t="shared" si="10"/>
        <v>0</v>
      </c>
      <c r="K163" s="136" t="s">
        <v>1</v>
      </c>
      <c r="L163" s="32"/>
      <c r="M163" s="141" t="s">
        <v>1</v>
      </c>
      <c r="N163" s="142" t="s">
        <v>42</v>
      </c>
      <c r="P163" s="143">
        <f t="shared" si="11"/>
        <v>0</v>
      </c>
      <c r="Q163" s="143">
        <v>0</v>
      </c>
      <c r="R163" s="143">
        <f t="shared" si="12"/>
        <v>0</v>
      </c>
      <c r="S163" s="143">
        <v>0</v>
      </c>
      <c r="T163" s="144">
        <f t="shared" si="13"/>
        <v>0</v>
      </c>
      <c r="AR163" s="145" t="s">
        <v>91</v>
      </c>
      <c r="AT163" s="145" t="s">
        <v>174</v>
      </c>
      <c r="AU163" s="145" t="s">
        <v>85</v>
      </c>
      <c r="AY163" s="17" t="s">
        <v>172</v>
      </c>
      <c r="BE163" s="146">
        <f t="shared" si="14"/>
        <v>0</v>
      </c>
      <c r="BF163" s="146">
        <f t="shared" si="15"/>
        <v>0</v>
      </c>
      <c r="BG163" s="146">
        <f t="shared" si="16"/>
        <v>0</v>
      </c>
      <c r="BH163" s="146">
        <f t="shared" si="17"/>
        <v>0</v>
      </c>
      <c r="BI163" s="146">
        <f t="shared" si="18"/>
        <v>0</v>
      </c>
      <c r="BJ163" s="17" t="s">
        <v>8</v>
      </c>
      <c r="BK163" s="146">
        <f t="shared" si="19"/>
        <v>0</v>
      </c>
      <c r="BL163" s="17" t="s">
        <v>91</v>
      </c>
      <c r="BM163" s="145" t="s">
        <v>1283</v>
      </c>
    </row>
    <row r="164" spans="2:65" s="1" customFormat="1" ht="24.2" customHeight="1">
      <c r="B164" s="133"/>
      <c r="C164" s="134" t="s">
        <v>393</v>
      </c>
      <c r="D164" s="134" t="s">
        <v>174</v>
      </c>
      <c r="E164" s="135" t="s">
        <v>1202</v>
      </c>
      <c r="F164" s="136" t="s">
        <v>1203</v>
      </c>
      <c r="G164" s="137" t="s">
        <v>202</v>
      </c>
      <c r="H164" s="138">
        <v>62</v>
      </c>
      <c r="I164" s="139"/>
      <c r="J164" s="140">
        <f t="shared" si="10"/>
        <v>0</v>
      </c>
      <c r="K164" s="136" t="s">
        <v>1</v>
      </c>
      <c r="L164" s="32"/>
      <c r="M164" s="141" t="s">
        <v>1</v>
      </c>
      <c r="N164" s="142" t="s">
        <v>42</v>
      </c>
      <c r="P164" s="143">
        <f t="shared" si="11"/>
        <v>0</v>
      </c>
      <c r="Q164" s="143">
        <v>0</v>
      </c>
      <c r="R164" s="143">
        <f t="shared" si="12"/>
        <v>0</v>
      </c>
      <c r="S164" s="143">
        <v>0</v>
      </c>
      <c r="T164" s="144">
        <f t="shared" si="13"/>
        <v>0</v>
      </c>
      <c r="AR164" s="145" t="s">
        <v>91</v>
      </c>
      <c r="AT164" s="145" t="s">
        <v>174</v>
      </c>
      <c r="AU164" s="145" t="s">
        <v>85</v>
      </c>
      <c r="AY164" s="17" t="s">
        <v>172</v>
      </c>
      <c r="BE164" s="146">
        <f t="shared" si="14"/>
        <v>0</v>
      </c>
      <c r="BF164" s="146">
        <f t="shared" si="15"/>
        <v>0</v>
      </c>
      <c r="BG164" s="146">
        <f t="shared" si="16"/>
        <v>0</v>
      </c>
      <c r="BH164" s="146">
        <f t="shared" si="17"/>
        <v>0</v>
      </c>
      <c r="BI164" s="146">
        <f t="shared" si="18"/>
        <v>0</v>
      </c>
      <c r="BJ164" s="17" t="s">
        <v>8</v>
      </c>
      <c r="BK164" s="146">
        <f t="shared" si="19"/>
        <v>0</v>
      </c>
      <c r="BL164" s="17" t="s">
        <v>91</v>
      </c>
      <c r="BM164" s="145" t="s">
        <v>1284</v>
      </c>
    </row>
    <row r="165" spans="2:65" s="1" customFormat="1" ht="24.2" customHeight="1">
      <c r="B165" s="133"/>
      <c r="C165" s="134" t="s">
        <v>397</v>
      </c>
      <c r="D165" s="134" t="s">
        <v>174</v>
      </c>
      <c r="E165" s="135" t="s">
        <v>1206</v>
      </c>
      <c r="F165" s="136" t="s">
        <v>1207</v>
      </c>
      <c r="G165" s="137" t="s">
        <v>202</v>
      </c>
      <c r="H165" s="138">
        <v>114</v>
      </c>
      <c r="I165" s="139"/>
      <c r="J165" s="140">
        <f t="shared" si="10"/>
        <v>0</v>
      </c>
      <c r="K165" s="136" t="s">
        <v>1</v>
      </c>
      <c r="L165" s="32"/>
      <c r="M165" s="141" t="s">
        <v>1</v>
      </c>
      <c r="N165" s="142" t="s">
        <v>42</v>
      </c>
      <c r="P165" s="143">
        <f t="shared" si="11"/>
        <v>0</v>
      </c>
      <c r="Q165" s="143">
        <v>0</v>
      </c>
      <c r="R165" s="143">
        <f t="shared" si="12"/>
        <v>0</v>
      </c>
      <c r="S165" s="143">
        <v>0</v>
      </c>
      <c r="T165" s="144">
        <f t="shared" si="13"/>
        <v>0</v>
      </c>
      <c r="AR165" s="145" t="s">
        <v>91</v>
      </c>
      <c r="AT165" s="145" t="s">
        <v>174</v>
      </c>
      <c r="AU165" s="145" t="s">
        <v>85</v>
      </c>
      <c r="AY165" s="17" t="s">
        <v>172</v>
      </c>
      <c r="BE165" s="146">
        <f t="shared" si="14"/>
        <v>0</v>
      </c>
      <c r="BF165" s="146">
        <f t="shared" si="15"/>
        <v>0</v>
      </c>
      <c r="BG165" s="146">
        <f t="shared" si="16"/>
        <v>0</v>
      </c>
      <c r="BH165" s="146">
        <f t="shared" si="17"/>
        <v>0</v>
      </c>
      <c r="BI165" s="146">
        <f t="shared" si="18"/>
        <v>0</v>
      </c>
      <c r="BJ165" s="17" t="s">
        <v>8</v>
      </c>
      <c r="BK165" s="146">
        <f t="shared" si="19"/>
        <v>0</v>
      </c>
      <c r="BL165" s="17" t="s">
        <v>91</v>
      </c>
      <c r="BM165" s="145" t="s">
        <v>1285</v>
      </c>
    </row>
    <row r="166" spans="2:65" s="1" customFormat="1" ht="24.2" customHeight="1">
      <c r="B166" s="133"/>
      <c r="C166" s="134" t="s">
        <v>401</v>
      </c>
      <c r="D166" s="134" t="s">
        <v>174</v>
      </c>
      <c r="E166" s="135" t="s">
        <v>1208</v>
      </c>
      <c r="F166" s="136" t="s">
        <v>1209</v>
      </c>
      <c r="G166" s="137" t="s">
        <v>202</v>
      </c>
      <c r="H166" s="138">
        <v>17</v>
      </c>
      <c r="I166" s="139"/>
      <c r="J166" s="140">
        <f t="shared" si="10"/>
        <v>0</v>
      </c>
      <c r="K166" s="136" t="s">
        <v>1</v>
      </c>
      <c r="L166" s="32"/>
      <c r="M166" s="141" t="s">
        <v>1</v>
      </c>
      <c r="N166" s="142" t="s">
        <v>42</v>
      </c>
      <c r="P166" s="143">
        <f t="shared" si="11"/>
        <v>0</v>
      </c>
      <c r="Q166" s="143">
        <v>0</v>
      </c>
      <c r="R166" s="143">
        <f t="shared" si="12"/>
        <v>0</v>
      </c>
      <c r="S166" s="143">
        <v>0</v>
      </c>
      <c r="T166" s="144">
        <f t="shared" si="13"/>
        <v>0</v>
      </c>
      <c r="AR166" s="145" t="s">
        <v>91</v>
      </c>
      <c r="AT166" s="145" t="s">
        <v>174</v>
      </c>
      <c r="AU166" s="145" t="s">
        <v>85</v>
      </c>
      <c r="AY166" s="17" t="s">
        <v>172</v>
      </c>
      <c r="BE166" s="146">
        <f t="shared" si="14"/>
        <v>0</v>
      </c>
      <c r="BF166" s="146">
        <f t="shared" si="15"/>
        <v>0</v>
      </c>
      <c r="BG166" s="146">
        <f t="shared" si="16"/>
        <v>0</v>
      </c>
      <c r="BH166" s="146">
        <f t="shared" si="17"/>
        <v>0</v>
      </c>
      <c r="BI166" s="146">
        <f t="shared" si="18"/>
        <v>0</v>
      </c>
      <c r="BJ166" s="17" t="s">
        <v>8</v>
      </c>
      <c r="BK166" s="146">
        <f t="shared" si="19"/>
        <v>0</v>
      </c>
      <c r="BL166" s="17" t="s">
        <v>91</v>
      </c>
      <c r="BM166" s="145" t="s">
        <v>1286</v>
      </c>
    </row>
    <row r="167" spans="2:65" s="1" customFormat="1" ht="24.2" customHeight="1">
      <c r="B167" s="133"/>
      <c r="C167" s="134" t="s">
        <v>405</v>
      </c>
      <c r="D167" s="134" t="s">
        <v>174</v>
      </c>
      <c r="E167" s="135" t="s">
        <v>1210</v>
      </c>
      <c r="F167" s="136" t="s">
        <v>1211</v>
      </c>
      <c r="G167" s="137" t="s">
        <v>202</v>
      </c>
      <c r="H167" s="138">
        <v>28</v>
      </c>
      <c r="I167" s="139"/>
      <c r="J167" s="140">
        <f t="shared" si="10"/>
        <v>0</v>
      </c>
      <c r="K167" s="136" t="s">
        <v>1</v>
      </c>
      <c r="L167" s="32"/>
      <c r="M167" s="141" t="s">
        <v>1</v>
      </c>
      <c r="N167" s="142" t="s">
        <v>42</v>
      </c>
      <c r="P167" s="143">
        <f t="shared" si="11"/>
        <v>0</v>
      </c>
      <c r="Q167" s="143">
        <v>0</v>
      </c>
      <c r="R167" s="143">
        <f t="shared" si="12"/>
        <v>0</v>
      </c>
      <c r="S167" s="143">
        <v>0</v>
      </c>
      <c r="T167" s="144">
        <f t="shared" si="13"/>
        <v>0</v>
      </c>
      <c r="AR167" s="145" t="s">
        <v>91</v>
      </c>
      <c r="AT167" s="145" t="s">
        <v>174</v>
      </c>
      <c r="AU167" s="145" t="s">
        <v>85</v>
      </c>
      <c r="AY167" s="17" t="s">
        <v>172</v>
      </c>
      <c r="BE167" s="146">
        <f t="shared" si="14"/>
        <v>0</v>
      </c>
      <c r="BF167" s="146">
        <f t="shared" si="15"/>
        <v>0</v>
      </c>
      <c r="BG167" s="146">
        <f t="shared" si="16"/>
        <v>0</v>
      </c>
      <c r="BH167" s="146">
        <f t="shared" si="17"/>
        <v>0</v>
      </c>
      <c r="BI167" s="146">
        <f t="shared" si="18"/>
        <v>0</v>
      </c>
      <c r="BJ167" s="17" t="s">
        <v>8</v>
      </c>
      <c r="BK167" s="146">
        <f t="shared" si="19"/>
        <v>0</v>
      </c>
      <c r="BL167" s="17" t="s">
        <v>91</v>
      </c>
      <c r="BM167" s="145" t="s">
        <v>1287</v>
      </c>
    </row>
    <row r="168" spans="2:65" s="1" customFormat="1" ht="24.2" customHeight="1">
      <c r="B168" s="133"/>
      <c r="C168" s="134" t="s">
        <v>411</v>
      </c>
      <c r="D168" s="134" t="s">
        <v>174</v>
      </c>
      <c r="E168" s="135" t="s">
        <v>1216</v>
      </c>
      <c r="F168" s="136" t="s">
        <v>1217</v>
      </c>
      <c r="G168" s="137" t="s">
        <v>202</v>
      </c>
      <c r="H168" s="138">
        <v>47</v>
      </c>
      <c r="I168" s="139"/>
      <c r="J168" s="140">
        <f t="shared" si="10"/>
        <v>0</v>
      </c>
      <c r="K168" s="136" t="s">
        <v>1</v>
      </c>
      <c r="L168" s="32"/>
      <c r="M168" s="141" t="s">
        <v>1</v>
      </c>
      <c r="N168" s="142" t="s">
        <v>42</v>
      </c>
      <c r="P168" s="143">
        <f t="shared" si="11"/>
        <v>0</v>
      </c>
      <c r="Q168" s="143">
        <v>0</v>
      </c>
      <c r="R168" s="143">
        <f t="shared" si="12"/>
        <v>0</v>
      </c>
      <c r="S168" s="143">
        <v>0</v>
      </c>
      <c r="T168" s="144">
        <f t="shared" si="13"/>
        <v>0</v>
      </c>
      <c r="AR168" s="145" t="s">
        <v>91</v>
      </c>
      <c r="AT168" s="145" t="s">
        <v>174</v>
      </c>
      <c r="AU168" s="145" t="s">
        <v>85</v>
      </c>
      <c r="AY168" s="17" t="s">
        <v>172</v>
      </c>
      <c r="BE168" s="146">
        <f t="shared" si="14"/>
        <v>0</v>
      </c>
      <c r="BF168" s="146">
        <f t="shared" si="15"/>
        <v>0</v>
      </c>
      <c r="BG168" s="146">
        <f t="shared" si="16"/>
        <v>0</v>
      </c>
      <c r="BH168" s="146">
        <f t="shared" si="17"/>
        <v>0</v>
      </c>
      <c r="BI168" s="146">
        <f t="shared" si="18"/>
        <v>0</v>
      </c>
      <c r="BJ168" s="17" t="s">
        <v>8</v>
      </c>
      <c r="BK168" s="146">
        <f t="shared" si="19"/>
        <v>0</v>
      </c>
      <c r="BL168" s="17" t="s">
        <v>91</v>
      </c>
      <c r="BM168" s="145" t="s">
        <v>1288</v>
      </c>
    </row>
    <row r="169" spans="2:65" s="1" customFormat="1" ht="24.2" customHeight="1">
      <c r="B169" s="133"/>
      <c r="C169" s="134" t="s">
        <v>418</v>
      </c>
      <c r="D169" s="134" t="s">
        <v>174</v>
      </c>
      <c r="E169" s="135" t="s">
        <v>1218</v>
      </c>
      <c r="F169" s="136" t="s">
        <v>1219</v>
      </c>
      <c r="G169" s="137" t="s">
        <v>202</v>
      </c>
      <c r="H169" s="138">
        <v>112</v>
      </c>
      <c r="I169" s="139"/>
      <c r="J169" s="140">
        <f t="shared" si="10"/>
        <v>0</v>
      </c>
      <c r="K169" s="136" t="s">
        <v>1</v>
      </c>
      <c r="L169" s="32"/>
      <c r="M169" s="141" t="s">
        <v>1</v>
      </c>
      <c r="N169" s="142" t="s">
        <v>42</v>
      </c>
      <c r="P169" s="143">
        <f t="shared" si="11"/>
        <v>0</v>
      </c>
      <c r="Q169" s="143">
        <v>0</v>
      </c>
      <c r="R169" s="143">
        <f t="shared" si="12"/>
        <v>0</v>
      </c>
      <c r="S169" s="143">
        <v>0</v>
      </c>
      <c r="T169" s="144">
        <f t="shared" si="13"/>
        <v>0</v>
      </c>
      <c r="AR169" s="145" t="s">
        <v>91</v>
      </c>
      <c r="AT169" s="145" t="s">
        <v>174</v>
      </c>
      <c r="AU169" s="145" t="s">
        <v>85</v>
      </c>
      <c r="AY169" s="17" t="s">
        <v>172</v>
      </c>
      <c r="BE169" s="146">
        <f t="shared" si="14"/>
        <v>0</v>
      </c>
      <c r="BF169" s="146">
        <f t="shared" si="15"/>
        <v>0</v>
      </c>
      <c r="BG169" s="146">
        <f t="shared" si="16"/>
        <v>0</v>
      </c>
      <c r="BH169" s="146">
        <f t="shared" si="17"/>
        <v>0</v>
      </c>
      <c r="BI169" s="146">
        <f t="shared" si="18"/>
        <v>0</v>
      </c>
      <c r="BJ169" s="17" t="s">
        <v>8</v>
      </c>
      <c r="BK169" s="146">
        <f t="shared" si="19"/>
        <v>0</v>
      </c>
      <c r="BL169" s="17" t="s">
        <v>91</v>
      </c>
      <c r="BM169" s="145" t="s">
        <v>1289</v>
      </c>
    </row>
    <row r="170" spans="2:65" s="1" customFormat="1" ht="24.2" customHeight="1">
      <c r="B170" s="133"/>
      <c r="C170" s="134" t="s">
        <v>423</v>
      </c>
      <c r="D170" s="134" t="s">
        <v>174</v>
      </c>
      <c r="E170" s="135" t="s">
        <v>1220</v>
      </c>
      <c r="F170" s="136" t="s">
        <v>1221</v>
      </c>
      <c r="G170" s="137" t="s">
        <v>202</v>
      </c>
      <c r="H170" s="138">
        <v>76</v>
      </c>
      <c r="I170" s="139"/>
      <c r="J170" s="140">
        <f t="shared" si="10"/>
        <v>0</v>
      </c>
      <c r="K170" s="136" t="s">
        <v>1</v>
      </c>
      <c r="L170" s="32"/>
      <c r="M170" s="141" t="s">
        <v>1</v>
      </c>
      <c r="N170" s="142" t="s">
        <v>42</v>
      </c>
      <c r="P170" s="143">
        <f t="shared" si="11"/>
        <v>0</v>
      </c>
      <c r="Q170" s="143">
        <v>0</v>
      </c>
      <c r="R170" s="143">
        <f t="shared" si="12"/>
        <v>0</v>
      </c>
      <c r="S170" s="143">
        <v>0</v>
      </c>
      <c r="T170" s="144">
        <f t="shared" si="13"/>
        <v>0</v>
      </c>
      <c r="AR170" s="145" t="s">
        <v>91</v>
      </c>
      <c r="AT170" s="145" t="s">
        <v>174</v>
      </c>
      <c r="AU170" s="145" t="s">
        <v>85</v>
      </c>
      <c r="AY170" s="17" t="s">
        <v>172</v>
      </c>
      <c r="BE170" s="146">
        <f t="shared" si="14"/>
        <v>0</v>
      </c>
      <c r="BF170" s="146">
        <f t="shared" si="15"/>
        <v>0</v>
      </c>
      <c r="BG170" s="146">
        <f t="shared" si="16"/>
        <v>0</v>
      </c>
      <c r="BH170" s="146">
        <f t="shared" si="17"/>
        <v>0</v>
      </c>
      <c r="BI170" s="146">
        <f t="shared" si="18"/>
        <v>0</v>
      </c>
      <c r="BJ170" s="17" t="s">
        <v>8</v>
      </c>
      <c r="BK170" s="146">
        <f t="shared" si="19"/>
        <v>0</v>
      </c>
      <c r="BL170" s="17" t="s">
        <v>91</v>
      </c>
      <c r="BM170" s="145" t="s">
        <v>1290</v>
      </c>
    </row>
    <row r="171" spans="2:65" s="1" customFormat="1" ht="24.2" customHeight="1">
      <c r="B171" s="133"/>
      <c r="C171" s="134" t="s">
        <v>427</v>
      </c>
      <c r="D171" s="134" t="s">
        <v>174</v>
      </c>
      <c r="E171" s="135" t="s">
        <v>1222</v>
      </c>
      <c r="F171" s="136" t="s">
        <v>1223</v>
      </c>
      <c r="G171" s="137" t="s">
        <v>202</v>
      </c>
      <c r="H171" s="138">
        <v>4</v>
      </c>
      <c r="I171" s="139"/>
      <c r="J171" s="140">
        <f t="shared" si="10"/>
        <v>0</v>
      </c>
      <c r="K171" s="136" t="s">
        <v>1</v>
      </c>
      <c r="L171" s="32"/>
      <c r="M171" s="141" t="s">
        <v>1</v>
      </c>
      <c r="N171" s="142" t="s">
        <v>42</v>
      </c>
      <c r="P171" s="143">
        <f t="shared" si="11"/>
        <v>0</v>
      </c>
      <c r="Q171" s="143">
        <v>0</v>
      </c>
      <c r="R171" s="143">
        <f t="shared" si="12"/>
        <v>0</v>
      </c>
      <c r="S171" s="143">
        <v>0</v>
      </c>
      <c r="T171" s="144">
        <f t="shared" si="13"/>
        <v>0</v>
      </c>
      <c r="AR171" s="145" t="s">
        <v>91</v>
      </c>
      <c r="AT171" s="145" t="s">
        <v>174</v>
      </c>
      <c r="AU171" s="145" t="s">
        <v>85</v>
      </c>
      <c r="AY171" s="17" t="s">
        <v>172</v>
      </c>
      <c r="BE171" s="146">
        <f t="shared" si="14"/>
        <v>0</v>
      </c>
      <c r="BF171" s="146">
        <f t="shared" si="15"/>
        <v>0</v>
      </c>
      <c r="BG171" s="146">
        <f t="shared" si="16"/>
        <v>0</v>
      </c>
      <c r="BH171" s="146">
        <f t="shared" si="17"/>
        <v>0</v>
      </c>
      <c r="BI171" s="146">
        <f t="shared" si="18"/>
        <v>0</v>
      </c>
      <c r="BJ171" s="17" t="s">
        <v>8</v>
      </c>
      <c r="BK171" s="146">
        <f t="shared" si="19"/>
        <v>0</v>
      </c>
      <c r="BL171" s="17" t="s">
        <v>91</v>
      </c>
      <c r="BM171" s="145" t="s">
        <v>1291</v>
      </c>
    </row>
    <row r="172" spans="2:65" s="1" customFormat="1" ht="24.2" customHeight="1">
      <c r="B172" s="133"/>
      <c r="C172" s="134" t="s">
        <v>431</v>
      </c>
      <c r="D172" s="134" t="s">
        <v>174</v>
      </c>
      <c r="E172" s="135" t="s">
        <v>1224</v>
      </c>
      <c r="F172" s="136" t="s">
        <v>1225</v>
      </c>
      <c r="G172" s="137" t="s">
        <v>202</v>
      </c>
      <c r="H172" s="138">
        <v>2</v>
      </c>
      <c r="I172" s="139"/>
      <c r="J172" s="140">
        <f t="shared" si="10"/>
        <v>0</v>
      </c>
      <c r="K172" s="136" t="s">
        <v>1</v>
      </c>
      <c r="L172" s="32"/>
      <c r="M172" s="141" t="s">
        <v>1</v>
      </c>
      <c r="N172" s="142" t="s">
        <v>42</v>
      </c>
      <c r="P172" s="143">
        <f t="shared" si="11"/>
        <v>0</v>
      </c>
      <c r="Q172" s="143">
        <v>0</v>
      </c>
      <c r="R172" s="143">
        <f t="shared" si="12"/>
        <v>0</v>
      </c>
      <c r="S172" s="143">
        <v>0</v>
      </c>
      <c r="T172" s="144">
        <f t="shared" si="13"/>
        <v>0</v>
      </c>
      <c r="AR172" s="145" t="s">
        <v>91</v>
      </c>
      <c r="AT172" s="145" t="s">
        <v>174</v>
      </c>
      <c r="AU172" s="145" t="s">
        <v>85</v>
      </c>
      <c r="AY172" s="17" t="s">
        <v>172</v>
      </c>
      <c r="BE172" s="146">
        <f t="shared" si="14"/>
        <v>0</v>
      </c>
      <c r="BF172" s="146">
        <f t="shared" si="15"/>
        <v>0</v>
      </c>
      <c r="BG172" s="146">
        <f t="shared" si="16"/>
        <v>0</v>
      </c>
      <c r="BH172" s="146">
        <f t="shared" si="17"/>
        <v>0</v>
      </c>
      <c r="BI172" s="146">
        <f t="shared" si="18"/>
        <v>0</v>
      </c>
      <c r="BJ172" s="17" t="s">
        <v>8</v>
      </c>
      <c r="BK172" s="146">
        <f t="shared" si="19"/>
        <v>0</v>
      </c>
      <c r="BL172" s="17" t="s">
        <v>91</v>
      </c>
      <c r="BM172" s="145" t="s">
        <v>1292</v>
      </c>
    </row>
    <row r="173" spans="2:65" s="1" customFormat="1" ht="24.2" customHeight="1">
      <c r="B173" s="133"/>
      <c r="C173" s="134" t="s">
        <v>435</v>
      </c>
      <c r="D173" s="134" t="s">
        <v>174</v>
      </c>
      <c r="E173" s="135" t="s">
        <v>1241</v>
      </c>
      <c r="F173" s="136" t="s">
        <v>1242</v>
      </c>
      <c r="G173" s="137" t="s">
        <v>1228</v>
      </c>
      <c r="H173" s="138">
        <v>12</v>
      </c>
      <c r="I173" s="139"/>
      <c r="J173" s="140">
        <f t="shared" si="10"/>
        <v>0</v>
      </c>
      <c r="K173" s="136" t="s">
        <v>1</v>
      </c>
      <c r="L173" s="32"/>
      <c r="M173" s="141" t="s">
        <v>1</v>
      </c>
      <c r="N173" s="142" t="s">
        <v>42</v>
      </c>
      <c r="P173" s="143">
        <f t="shared" si="11"/>
        <v>0</v>
      </c>
      <c r="Q173" s="143">
        <v>0</v>
      </c>
      <c r="R173" s="143">
        <f t="shared" si="12"/>
        <v>0</v>
      </c>
      <c r="S173" s="143">
        <v>0</v>
      </c>
      <c r="T173" s="144">
        <f t="shared" si="13"/>
        <v>0</v>
      </c>
      <c r="AR173" s="145" t="s">
        <v>91</v>
      </c>
      <c r="AT173" s="145" t="s">
        <v>174</v>
      </c>
      <c r="AU173" s="145" t="s">
        <v>85</v>
      </c>
      <c r="AY173" s="17" t="s">
        <v>172</v>
      </c>
      <c r="BE173" s="146">
        <f t="shared" si="14"/>
        <v>0</v>
      </c>
      <c r="BF173" s="146">
        <f t="shared" si="15"/>
        <v>0</v>
      </c>
      <c r="BG173" s="146">
        <f t="shared" si="16"/>
        <v>0</v>
      </c>
      <c r="BH173" s="146">
        <f t="shared" si="17"/>
        <v>0</v>
      </c>
      <c r="BI173" s="146">
        <f t="shared" si="18"/>
        <v>0</v>
      </c>
      <c r="BJ173" s="17" t="s">
        <v>8</v>
      </c>
      <c r="BK173" s="146">
        <f t="shared" si="19"/>
        <v>0</v>
      </c>
      <c r="BL173" s="17" t="s">
        <v>91</v>
      </c>
      <c r="BM173" s="145" t="s">
        <v>1293</v>
      </c>
    </row>
    <row r="174" spans="2:65" s="1" customFormat="1" ht="44.25" customHeight="1">
      <c r="B174" s="133"/>
      <c r="C174" s="134" t="s">
        <v>439</v>
      </c>
      <c r="D174" s="134" t="s">
        <v>174</v>
      </c>
      <c r="E174" s="135" t="s">
        <v>1245</v>
      </c>
      <c r="F174" s="136" t="s">
        <v>1246</v>
      </c>
      <c r="G174" s="137" t="s">
        <v>1228</v>
      </c>
      <c r="H174" s="138">
        <v>28</v>
      </c>
      <c r="I174" s="139"/>
      <c r="J174" s="140">
        <f t="shared" si="10"/>
        <v>0</v>
      </c>
      <c r="K174" s="136" t="s">
        <v>1</v>
      </c>
      <c r="L174" s="32"/>
      <c r="M174" s="141" t="s">
        <v>1</v>
      </c>
      <c r="N174" s="142" t="s">
        <v>42</v>
      </c>
      <c r="P174" s="143">
        <f t="shared" si="11"/>
        <v>0</v>
      </c>
      <c r="Q174" s="143">
        <v>0</v>
      </c>
      <c r="R174" s="143">
        <f t="shared" si="12"/>
        <v>0</v>
      </c>
      <c r="S174" s="143">
        <v>0</v>
      </c>
      <c r="T174" s="144">
        <f t="shared" si="13"/>
        <v>0</v>
      </c>
      <c r="AR174" s="145" t="s">
        <v>91</v>
      </c>
      <c r="AT174" s="145" t="s">
        <v>174</v>
      </c>
      <c r="AU174" s="145" t="s">
        <v>85</v>
      </c>
      <c r="AY174" s="17" t="s">
        <v>172</v>
      </c>
      <c r="BE174" s="146">
        <f t="shared" si="14"/>
        <v>0</v>
      </c>
      <c r="BF174" s="146">
        <f t="shared" si="15"/>
        <v>0</v>
      </c>
      <c r="BG174" s="146">
        <f t="shared" si="16"/>
        <v>0</v>
      </c>
      <c r="BH174" s="146">
        <f t="shared" si="17"/>
        <v>0</v>
      </c>
      <c r="BI174" s="146">
        <f t="shared" si="18"/>
        <v>0</v>
      </c>
      <c r="BJ174" s="17" t="s">
        <v>8</v>
      </c>
      <c r="BK174" s="146">
        <f t="shared" si="19"/>
        <v>0</v>
      </c>
      <c r="BL174" s="17" t="s">
        <v>91</v>
      </c>
      <c r="BM174" s="145" t="s">
        <v>1294</v>
      </c>
    </row>
    <row r="175" spans="2:65" s="1" customFormat="1" ht="24.2" customHeight="1">
      <c r="B175" s="133"/>
      <c r="C175" s="134" t="s">
        <v>443</v>
      </c>
      <c r="D175" s="134" t="s">
        <v>174</v>
      </c>
      <c r="E175" s="135" t="s">
        <v>1267</v>
      </c>
      <c r="F175" s="136" t="s">
        <v>1268</v>
      </c>
      <c r="G175" s="137" t="s">
        <v>202</v>
      </c>
      <c r="H175" s="138">
        <v>43</v>
      </c>
      <c r="I175" s="139"/>
      <c r="J175" s="140">
        <f t="shared" si="10"/>
        <v>0</v>
      </c>
      <c r="K175" s="136" t="s">
        <v>1</v>
      </c>
      <c r="L175" s="32"/>
      <c r="M175" s="141" t="s">
        <v>1</v>
      </c>
      <c r="N175" s="142" t="s">
        <v>42</v>
      </c>
      <c r="P175" s="143">
        <f t="shared" si="11"/>
        <v>0</v>
      </c>
      <c r="Q175" s="143">
        <v>0</v>
      </c>
      <c r="R175" s="143">
        <f t="shared" si="12"/>
        <v>0</v>
      </c>
      <c r="S175" s="143">
        <v>0</v>
      </c>
      <c r="T175" s="144">
        <f t="shared" si="13"/>
        <v>0</v>
      </c>
      <c r="AR175" s="145" t="s">
        <v>91</v>
      </c>
      <c r="AT175" s="145" t="s">
        <v>174</v>
      </c>
      <c r="AU175" s="145" t="s">
        <v>85</v>
      </c>
      <c r="AY175" s="17" t="s">
        <v>172</v>
      </c>
      <c r="BE175" s="146">
        <f t="shared" si="14"/>
        <v>0</v>
      </c>
      <c r="BF175" s="146">
        <f t="shared" si="15"/>
        <v>0</v>
      </c>
      <c r="BG175" s="146">
        <f t="shared" si="16"/>
        <v>0</v>
      </c>
      <c r="BH175" s="146">
        <f t="shared" si="17"/>
        <v>0</v>
      </c>
      <c r="BI175" s="146">
        <f t="shared" si="18"/>
        <v>0</v>
      </c>
      <c r="BJ175" s="17" t="s">
        <v>8</v>
      </c>
      <c r="BK175" s="146">
        <f t="shared" si="19"/>
        <v>0</v>
      </c>
      <c r="BL175" s="17" t="s">
        <v>91</v>
      </c>
      <c r="BM175" s="145" t="s">
        <v>1295</v>
      </c>
    </row>
    <row r="176" spans="2:65" s="1" customFormat="1" ht="24.2" customHeight="1">
      <c r="B176" s="133"/>
      <c r="C176" s="134" t="s">
        <v>447</v>
      </c>
      <c r="D176" s="134" t="s">
        <v>174</v>
      </c>
      <c r="E176" s="135" t="s">
        <v>1269</v>
      </c>
      <c r="F176" s="136" t="s">
        <v>1270</v>
      </c>
      <c r="G176" s="137" t="s">
        <v>202</v>
      </c>
      <c r="H176" s="138">
        <v>27</v>
      </c>
      <c r="I176" s="139"/>
      <c r="J176" s="140">
        <f t="shared" si="10"/>
        <v>0</v>
      </c>
      <c r="K176" s="136" t="s">
        <v>1</v>
      </c>
      <c r="L176" s="32"/>
      <c r="M176" s="141" t="s">
        <v>1</v>
      </c>
      <c r="N176" s="142" t="s">
        <v>42</v>
      </c>
      <c r="P176" s="143">
        <f t="shared" si="11"/>
        <v>0</v>
      </c>
      <c r="Q176" s="143">
        <v>0</v>
      </c>
      <c r="R176" s="143">
        <f t="shared" si="12"/>
        <v>0</v>
      </c>
      <c r="S176" s="143">
        <v>0</v>
      </c>
      <c r="T176" s="144">
        <f t="shared" si="13"/>
        <v>0</v>
      </c>
      <c r="AR176" s="145" t="s">
        <v>91</v>
      </c>
      <c r="AT176" s="145" t="s">
        <v>174</v>
      </c>
      <c r="AU176" s="145" t="s">
        <v>85</v>
      </c>
      <c r="AY176" s="17" t="s">
        <v>172</v>
      </c>
      <c r="BE176" s="146">
        <f t="shared" si="14"/>
        <v>0</v>
      </c>
      <c r="BF176" s="146">
        <f t="shared" si="15"/>
        <v>0</v>
      </c>
      <c r="BG176" s="146">
        <f t="shared" si="16"/>
        <v>0</v>
      </c>
      <c r="BH176" s="146">
        <f t="shared" si="17"/>
        <v>0</v>
      </c>
      <c r="BI176" s="146">
        <f t="shared" si="18"/>
        <v>0</v>
      </c>
      <c r="BJ176" s="17" t="s">
        <v>8</v>
      </c>
      <c r="BK176" s="146">
        <f t="shared" si="19"/>
        <v>0</v>
      </c>
      <c r="BL176" s="17" t="s">
        <v>91</v>
      </c>
      <c r="BM176" s="145" t="s">
        <v>1296</v>
      </c>
    </row>
    <row r="177" spans="2:65" s="1" customFormat="1" ht="24.2" customHeight="1">
      <c r="B177" s="133"/>
      <c r="C177" s="134" t="s">
        <v>451</v>
      </c>
      <c r="D177" s="134" t="s">
        <v>174</v>
      </c>
      <c r="E177" s="135" t="s">
        <v>1263</v>
      </c>
      <c r="F177" s="136" t="s">
        <v>1264</v>
      </c>
      <c r="G177" s="137" t="s">
        <v>202</v>
      </c>
      <c r="H177" s="138">
        <v>28</v>
      </c>
      <c r="I177" s="139"/>
      <c r="J177" s="140">
        <f t="shared" si="10"/>
        <v>0</v>
      </c>
      <c r="K177" s="136" t="s">
        <v>1</v>
      </c>
      <c r="L177" s="32"/>
      <c r="M177" s="141" t="s">
        <v>1</v>
      </c>
      <c r="N177" s="142" t="s">
        <v>42</v>
      </c>
      <c r="P177" s="143">
        <f t="shared" si="11"/>
        <v>0</v>
      </c>
      <c r="Q177" s="143">
        <v>0</v>
      </c>
      <c r="R177" s="143">
        <f t="shared" si="12"/>
        <v>0</v>
      </c>
      <c r="S177" s="143">
        <v>0</v>
      </c>
      <c r="T177" s="144">
        <f t="shared" si="13"/>
        <v>0</v>
      </c>
      <c r="AR177" s="145" t="s">
        <v>91</v>
      </c>
      <c r="AT177" s="145" t="s">
        <v>174</v>
      </c>
      <c r="AU177" s="145" t="s">
        <v>85</v>
      </c>
      <c r="AY177" s="17" t="s">
        <v>172</v>
      </c>
      <c r="BE177" s="146">
        <f t="shared" si="14"/>
        <v>0</v>
      </c>
      <c r="BF177" s="146">
        <f t="shared" si="15"/>
        <v>0</v>
      </c>
      <c r="BG177" s="146">
        <f t="shared" si="16"/>
        <v>0</v>
      </c>
      <c r="BH177" s="146">
        <f t="shared" si="17"/>
        <v>0</v>
      </c>
      <c r="BI177" s="146">
        <f t="shared" si="18"/>
        <v>0</v>
      </c>
      <c r="BJ177" s="17" t="s">
        <v>8</v>
      </c>
      <c r="BK177" s="146">
        <f t="shared" si="19"/>
        <v>0</v>
      </c>
      <c r="BL177" s="17" t="s">
        <v>91</v>
      </c>
      <c r="BM177" s="145" t="s">
        <v>1297</v>
      </c>
    </row>
    <row r="178" spans="2:65" s="1" customFormat="1" ht="24.2" customHeight="1">
      <c r="B178" s="133"/>
      <c r="C178" s="134" t="s">
        <v>457</v>
      </c>
      <c r="D178" s="134" t="s">
        <v>174</v>
      </c>
      <c r="E178" s="135" t="s">
        <v>1265</v>
      </c>
      <c r="F178" s="136" t="s">
        <v>1266</v>
      </c>
      <c r="G178" s="137" t="s">
        <v>202</v>
      </c>
      <c r="H178" s="138">
        <v>35</v>
      </c>
      <c r="I178" s="139"/>
      <c r="J178" s="140">
        <f t="shared" si="10"/>
        <v>0</v>
      </c>
      <c r="K178" s="136" t="s">
        <v>1</v>
      </c>
      <c r="L178" s="32"/>
      <c r="M178" s="141" t="s">
        <v>1</v>
      </c>
      <c r="N178" s="142" t="s">
        <v>42</v>
      </c>
      <c r="P178" s="143">
        <f t="shared" si="11"/>
        <v>0</v>
      </c>
      <c r="Q178" s="143">
        <v>0</v>
      </c>
      <c r="R178" s="143">
        <f t="shared" si="12"/>
        <v>0</v>
      </c>
      <c r="S178" s="143">
        <v>0</v>
      </c>
      <c r="T178" s="144">
        <f t="shared" si="13"/>
        <v>0</v>
      </c>
      <c r="AR178" s="145" t="s">
        <v>91</v>
      </c>
      <c r="AT178" s="145" t="s">
        <v>174</v>
      </c>
      <c r="AU178" s="145" t="s">
        <v>85</v>
      </c>
      <c r="AY178" s="17" t="s">
        <v>172</v>
      </c>
      <c r="BE178" s="146">
        <f t="shared" si="14"/>
        <v>0</v>
      </c>
      <c r="BF178" s="146">
        <f t="shared" si="15"/>
        <v>0</v>
      </c>
      <c r="BG178" s="146">
        <f t="shared" si="16"/>
        <v>0</v>
      </c>
      <c r="BH178" s="146">
        <f t="shared" si="17"/>
        <v>0</v>
      </c>
      <c r="BI178" s="146">
        <f t="shared" si="18"/>
        <v>0</v>
      </c>
      <c r="BJ178" s="17" t="s">
        <v>8</v>
      </c>
      <c r="BK178" s="146">
        <f t="shared" si="19"/>
        <v>0</v>
      </c>
      <c r="BL178" s="17" t="s">
        <v>91</v>
      </c>
      <c r="BM178" s="145" t="s">
        <v>1298</v>
      </c>
    </row>
    <row r="179" spans="2:65" s="1" customFormat="1" ht="24.2" customHeight="1">
      <c r="B179" s="133"/>
      <c r="C179" s="134" t="s">
        <v>461</v>
      </c>
      <c r="D179" s="134" t="s">
        <v>174</v>
      </c>
      <c r="E179" s="135" t="s">
        <v>1226</v>
      </c>
      <c r="F179" s="136" t="s">
        <v>1227</v>
      </c>
      <c r="G179" s="137" t="s">
        <v>1228</v>
      </c>
      <c r="H179" s="138">
        <v>1</v>
      </c>
      <c r="I179" s="139"/>
      <c r="J179" s="140">
        <f t="shared" si="10"/>
        <v>0</v>
      </c>
      <c r="K179" s="136" t="s">
        <v>1</v>
      </c>
      <c r="L179" s="32"/>
      <c r="M179" s="141" t="s">
        <v>1</v>
      </c>
      <c r="N179" s="142" t="s">
        <v>42</v>
      </c>
      <c r="P179" s="143">
        <f t="shared" si="11"/>
        <v>0</v>
      </c>
      <c r="Q179" s="143">
        <v>0</v>
      </c>
      <c r="R179" s="143">
        <f t="shared" si="12"/>
        <v>0</v>
      </c>
      <c r="S179" s="143">
        <v>0</v>
      </c>
      <c r="T179" s="144">
        <f t="shared" si="13"/>
        <v>0</v>
      </c>
      <c r="AR179" s="145" t="s">
        <v>91</v>
      </c>
      <c r="AT179" s="145" t="s">
        <v>174</v>
      </c>
      <c r="AU179" s="145" t="s">
        <v>85</v>
      </c>
      <c r="AY179" s="17" t="s">
        <v>172</v>
      </c>
      <c r="BE179" s="146">
        <f t="shared" si="14"/>
        <v>0</v>
      </c>
      <c r="BF179" s="146">
        <f t="shared" si="15"/>
        <v>0</v>
      </c>
      <c r="BG179" s="146">
        <f t="shared" si="16"/>
        <v>0</v>
      </c>
      <c r="BH179" s="146">
        <f t="shared" si="17"/>
        <v>0</v>
      </c>
      <c r="BI179" s="146">
        <f t="shared" si="18"/>
        <v>0</v>
      </c>
      <c r="BJ179" s="17" t="s">
        <v>8</v>
      </c>
      <c r="BK179" s="146">
        <f t="shared" si="19"/>
        <v>0</v>
      </c>
      <c r="BL179" s="17" t="s">
        <v>91</v>
      </c>
      <c r="BM179" s="145" t="s">
        <v>1299</v>
      </c>
    </row>
    <row r="180" spans="2:65" s="1" customFormat="1" ht="24.2" customHeight="1">
      <c r="B180" s="133"/>
      <c r="C180" s="134" t="s">
        <v>465</v>
      </c>
      <c r="D180" s="134" t="s">
        <v>174</v>
      </c>
      <c r="E180" s="135" t="s">
        <v>1231</v>
      </c>
      <c r="F180" s="136" t="s">
        <v>1232</v>
      </c>
      <c r="G180" s="137" t="s">
        <v>1228</v>
      </c>
      <c r="H180" s="138">
        <v>2</v>
      </c>
      <c r="I180" s="139"/>
      <c r="J180" s="140">
        <f t="shared" si="10"/>
        <v>0</v>
      </c>
      <c r="K180" s="136" t="s">
        <v>1</v>
      </c>
      <c r="L180" s="32"/>
      <c r="M180" s="141" t="s">
        <v>1</v>
      </c>
      <c r="N180" s="142" t="s">
        <v>42</v>
      </c>
      <c r="P180" s="143">
        <f t="shared" si="11"/>
        <v>0</v>
      </c>
      <c r="Q180" s="143">
        <v>0</v>
      </c>
      <c r="R180" s="143">
        <f t="shared" si="12"/>
        <v>0</v>
      </c>
      <c r="S180" s="143">
        <v>0</v>
      </c>
      <c r="T180" s="144">
        <f t="shared" si="13"/>
        <v>0</v>
      </c>
      <c r="AR180" s="145" t="s">
        <v>91</v>
      </c>
      <c r="AT180" s="145" t="s">
        <v>174</v>
      </c>
      <c r="AU180" s="145" t="s">
        <v>85</v>
      </c>
      <c r="AY180" s="17" t="s">
        <v>172</v>
      </c>
      <c r="BE180" s="146">
        <f t="shared" si="14"/>
        <v>0</v>
      </c>
      <c r="BF180" s="146">
        <f t="shared" si="15"/>
        <v>0</v>
      </c>
      <c r="BG180" s="146">
        <f t="shared" si="16"/>
        <v>0</v>
      </c>
      <c r="BH180" s="146">
        <f t="shared" si="17"/>
        <v>0</v>
      </c>
      <c r="BI180" s="146">
        <f t="shared" si="18"/>
        <v>0</v>
      </c>
      <c r="BJ180" s="17" t="s">
        <v>8</v>
      </c>
      <c r="BK180" s="146">
        <f t="shared" si="19"/>
        <v>0</v>
      </c>
      <c r="BL180" s="17" t="s">
        <v>91</v>
      </c>
      <c r="BM180" s="145" t="s">
        <v>1300</v>
      </c>
    </row>
    <row r="181" spans="2:65" s="1" customFormat="1" ht="24.2" customHeight="1">
      <c r="B181" s="133"/>
      <c r="C181" s="134" t="s">
        <v>471</v>
      </c>
      <c r="D181" s="134" t="s">
        <v>174</v>
      </c>
      <c r="E181" s="135" t="s">
        <v>1233</v>
      </c>
      <c r="F181" s="136" t="s">
        <v>1234</v>
      </c>
      <c r="G181" s="137" t="s">
        <v>1228</v>
      </c>
      <c r="H181" s="138">
        <v>2</v>
      </c>
      <c r="I181" s="139"/>
      <c r="J181" s="140">
        <f t="shared" si="10"/>
        <v>0</v>
      </c>
      <c r="K181" s="136" t="s">
        <v>1</v>
      </c>
      <c r="L181" s="32"/>
      <c r="M181" s="141" t="s">
        <v>1</v>
      </c>
      <c r="N181" s="142" t="s">
        <v>42</v>
      </c>
      <c r="P181" s="143">
        <f t="shared" si="11"/>
        <v>0</v>
      </c>
      <c r="Q181" s="143">
        <v>0</v>
      </c>
      <c r="R181" s="143">
        <f t="shared" si="12"/>
        <v>0</v>
      </c>
      <c r="S181" s="143">
        <v>0</v>
      </c>
      <c r="T181" s="144">
        <f t="shared" si="13"/>
        <v>0</v>
      </c>
      <c r="AR181" s="145" t="s">
        <v>91</v>
      </c>
      <c r="AT181" s="145" t="s">
        <v>174</v>
      </c>
      <c r="AU181" s="145" t="s">
        <v>85</v>
      </c>
      <c r="AY181" s="17" t="s">
        <v>172</v>
      </c>
      <c r="BE181" s="146">
        <f t="shared" si="14"/>
        <v>0</v>
      </c>
      <c r="BF181" s="146">
        <f t="shared" si="15"/>
        <v>0</v>
      </c>
      <c r="BG181" s="146">
        <f t="shared" si="16"/>
        <v>0</v>
      </c>
      <c r="BH181" s="146">
        <f t="shared" si="17"/>
        <v>0</v>
      </c>
      <c r="BI181" s="146">
        <f t="shared" si="18"/>
        <v>0</v>
      </c>
      <c r="BJ181" s="17" t="s">
        <v>8</v>
      </c>
      <c r="BK181" s="146">
        <f t="shared" si="19"/>
        <v>0</v>
      </c>
      <c r="BL181" s="17" t="s">
        <v>91</v>
      </c>
      <c r="BM181" s="145" t="s">
        <v>1301</v>
      </c>
    </row>
    <row r="182" spans="2:65" s="1" customFormat="1" ht="24.2" customHeight="1">
      <c r="B182" s="133"/>
      <c r="C182" s="134" t="s">
        <v>475</v>
      </c>
      <c r="D182" s="134" t="s">
        <v>174</v>
      </c>
      <c r="E182" s="135" t="s">
        <v>1237</v>
      </c>
      <c r="F182" s="136" t="s">
        <v>1238</v>
      </c>
      <c r="G182" s="137" t="s">
        <v>1228</v>
      </c>
      <c r="H182" s="138">
        <v>1</v>
      </c>
      <c r="I182" s="139"/>
      <c r="J182" s="140">
        <f t="shared" si="10"/>
        <v>0</v>
      </c>
      <c r="K182" s="136" t="s">
        <v>1</v>
      </c>
      <c r="L182" s="32"/>
      <c r="M182" s="141" t="s">
        <v>1</v>
      </c>
      <c r="N182" s="142" t="s">
        <v>42</v>
      </c>
      <c r="P182" s="143">
        <f t="shared" si="11"/>
        <v>0</v>
      </c>
      <c r="Q182" s="143">
        <v>0</v>
      </c>
      <c r="R182" s="143">
        <f t="shared" si="12"/>
        <v>0</v>
      </c>
      <c r="S182" s="143">
        <v>0</v>
      </c>
      <c r="T182" s="144">
        <f t="shared" si="13"/>
        <v>0</v>
      </c>
      <c r="AR182" s="145" t="s">
        <v>91</v>
      </c>
      <c r="AT182" s="145" t="s">
        <v>174</v>
      </c>
      <c r="AU182" s="145" t="s">
        <v>85</v>
      </c>
      <c r="AY182" s="17" t="s">
        <v>172</v>
      </c>
      <c r="BE182" s="146">
        <f t="shared" si="14"/>
        <v>0</v>
      </c>
      <c r="BF182" s="146">
        <f t="shared" si="15"/>
        <v>0</v>
      </c>
      <c r="BG182" s="146">
        <f t="shared" si="16"/>
        <v>0</v>
      </c>
      <c r="BH182" s="146">
        <f t="shared" si="17"/>
        <v>0</v>
      </c>
      <c r="BI182" s="146">
        <f t="shared" si="18"/>
        <v>0</v>
      </c>
      <c r="BJ182" s="17" t="s">
        <v>8</v>
      </c>
      <c r="BK182" s="146">
        <f t="shared" si="19"/>
        <v>0</v>
      </c>
      <c r="BL182" s="17" t="s">
        <v>91</v>
      </c>
      <c r="BM182" s="145" t="s">
        <v>1302</v>
      </c>
    </row>
    <row r="183" spans="2:65" s="1" customFormat="1" ht="24.2" customHeight="1">
      <c r="B183" s="133"/>
      <c r="C183" s="134" t="s">
        <v>479</v>
      </c>
      <c r="D183" s="134" t="s">
        <v>174</v>
      </c>
      <c r="E183" s="135" t="s">
        <v>1235</v>
      </c>
      <c r="F183" s="136" t="s">
        <v>1236</v>
      </c>
      <c r="G183" s="137" t="s">
        <v>1228</v>
      </c>
      <c r="H183" s="138">
        <v>2</v>
      </c>
      <c r="I183" s="139"/>
      <c r="J183" s="140">
        <f t="shared" si="10"/>
        <v>0</v>
      </c>
      <c r="K183" s="136" t="s">
        <v>1</v>
      </c>
      <c r="L183" s="32"/>
      <c r="M183" s="141" t="s">
        <v>1</v>
      </c>
      <c r="N183" s="142" t="s">
        <v>42</v>
      </c>
      <c r="P183" s="143">
        <f t="shared" si="11"/>
        <v>0</v>
      </c>
      <c r="Q183" s="143">
        <v>0</v>
      </c>
      <c r="R183" s="143">
        <f t="shared" si="12"/>
        <v>0</v>
      </c>
      <c r="S183" s="143">
        <v>0</v>
      </c>
      <c r="T183" s="144">
        <f t="shared" si="13"/>
        <v>0</v>
      </c>
      <c r="AR183" s="145" t="s">
        <v>91</v>
      </c>
      <c r="AT183" s="145" t="s">
        <v>174</v>
      </c>
      <c r="AU183" s="145" t="s">
        <v>85</v>
      </c>
      <c r="AY183" s="17" t="s">
        <v>172</v>
      </c>
      <c r="BE183" s="146">
        <f t="shared" si="14"/>
        <v>0</v>
      </c>
      <c r="BF183" s="146">
        <f t="shared" si="15"/>
        <v>0</v>
      </c>
      <c r="BG183" s="146">
        <f t="shared" si="16"/>
        <v>0</v>
      </c>
      <c r="BH183" s="146">
        <f t="shared" si="17"/>
        <v>0</v>
      </c>
      <c r="BI183" s="146">
        <f t="shared" si="18"/>
        <v>0</v>
      </c>
      <c r="BJ183" s="17" t="s">
        <v>8</v>
      </c>
      <c r="BK183" s="146">
        <f t="shared" si="19"/>
        <v>0</v>
      </c>
      <c r="BL183" s="17" t="s">
        <v>91</v>
      </c>
      <c r="BM183" s="145" t="s">
        <v>1303</v>
      </c>
    </row>
    <row r="184" spans="2:65" s="1" customFormat="1" ht="24.2" customHeight="1">
      <c r="B184" s="133"/>
      <c r="C184" s="134" t="s">
        <v>483</v>
      </c>
      <c r="D184" s="134" t="s">
        <v>174</v>
      </c>
      <c r="E184" s="135" t="s">
        <v>1229</v>
      </c>
      <c r="F184" s="136" t="s">
        <v>1230</v>
      </c>
      <c r="G184" s="137" t="s">
        <v>1228</v>
      </c>
      <c r="H184" s="138">
        <v>2</v>
      </c>
      <c r="I184" s="139"/>
      <c r="J184" s="140">
        <f t="shared" si="10"/>
        <v>0</v>
      </c>
      <c r="K184" s="136" t="s">
        <v>1</v>
      </c>
      <c r="L184" s="32"/>
      <c r="M184" s="141" t="s">
        <v>1</v>
      </c>
      <c r="N184" s="142" t="s">
        <v>42</v>
      </c>
      <c r="P184" s="143">
        <f t="shared" si="11"/>
        <v>0</v>
      </c>
      <c r="Q184" s="143">
        <v>0</v>
      </c>
      <c r="R184" s="143">
        <f t="shared" si="12"/>
        <v>0</v>
      </c>
      <c r="S184" s="143">
        <v>0</v>
      </c>
      <c r="T184" s="144">
        <f t="shared" si="13"/>
        <v>0</v>
      </c>
      <c r="AR184" s="145" t="s">
        <v>91</v>
      </c>
      <c r="AT184" s="145" t="s">
        <v>174</v>
      </c>
      <c r="AU184" s="145" t="s">
        <v>85</v>
      </c>
      <c r="AY184" s="17" t="s">
        <v>172</v>
      </c>
      <c r="BE184" s="146">
        <f t="shared" si="14"/>
        <v>0</v>
      </c>
      <c r="BF184" s="146">
        <f t="shared" si="15"/>
        <v>0</v>
      </c>
      <c r="BG184" s="146">
        <f t="shared" si="16"/>
        <v>0</v>
      </c>
      <c r="BH184" s="146">
        <f t="shared" si="17"/>
        <v>0</v>
      </c>
      <c r="BI184" s="146">
        <f t="shared" si="18"/>
        <v>0</v>
      </c>
      <c r="BJ184" s="17" t="s">
        <v>8</v>
      </c>
      <c r="BK184" s="146">
        <f t="shared" si="19"/>
        <v>0</v>
      </c>
      <c r="BL184" s="17" t="s">
        <v>91</v>
      </c>
      <c r="BM184" s="145" t="s">
        <v>1304</v>
      </c>
    </row>
    <row r="185" spans="2:65" s="1" customFormat="1" ht="24.2" customHeight="1">
      <c r="B185" s="133"/>
      <c r="C185" s="134" t="s">
        <v>488</v>
      </c>
      <c r="D185" s="134" t="s">
        <v>174</v>
      </c>
      <c r="E185" s="135" t="s">
        <v>1249</v>
      </c>
      <c r="F185" s="136" t="s">
        <v>1250</v>
      </c>
      <c r="G185" s="137" t="s">
        <v>1228</v>
      </c>
      <c r="H185" s="138">
        <v>1</v>
      </c>
      <c r="I185" s="139"/>
      <c r="J185" s="140">
        <f t="shared" si="10"/>
        <v>0</v>
      </c>
      <c r="K185" s="136" t="s">
        <v>1</v>
      </c>
      <c r="L185" s="32"/>
      <c r="M185" s="141" t="s">
        <v>1</v>
      </c>
      <c r="N185" s="142" t="s">
        <v>42</v>
      </c>
      <c r="P185" s="143">
        <f t="shared" si="11"/>
        <v>0</v>
      </c>
      <c r="Q185" s="143">
        <v>0</v>
      </c>
      <c r="R185" s="143">
        <f t="shared" si="12"/>
        <v>0</v>
      </c>
      <c r="S185" s="143">
        <v>0</v>
      </c>
      <c r="T185" s="144">
        <f t="shared" si="13"/>
        <v>0</v>
      </c>
      <c r="AR185" s="145" t="s">
        <v>91</v>
      </c>
      <c r="AT185" s="145" t="s">
        <v>174</v>
      </c>
      <c r="AU185" s="145" t="s">
        <v>85</v>
      </c>
      <c r="AY185" s="17" t="s">
        <v>172</v>
      </c>
      <c r="BE185" s="146">
        <f t="shared" si="14"/>
        <v>0</v>
      </c>
      <c r="BF185" s="146">
        <f t="shared" si="15"/>
        <v>0</v>
      </c>
      <c r="BG185" s="146">
        <f t="shared" si="16"/>
        <v>0</v>
      </c>
      <c r="BH185" s="146">
        <f t="shared" si="17"/>
        <v>0</v>
      </c>
      <c r="BI185" s="146">
        <f t="shared" si="18"/>
        <v>0</v>
      </c>
      <c r="BJ185" s="17" t="s">
        <v>8</v>
      </c>
      <c r="BK185" s="146">
        <f t="shared" si="19"/>
        <v>0</v>
      </c>
      <c r="BL185" s="17" t="s">
        <v>91</v>
      </c>
      <c r="BM185" s="145" t="s">
        <v>1305</v>
      </c>
    </row>
    <row r="186" spans="2:65" s="1" customFormat="1" ht="24.2" customHeight="1">
      <c r="B186" s="133"/>
      <c r="C186" s="134" t="s">
        <v>493</v>
      </c>
      <c r="D186" s="134" t="s">
        <v>174</v>
      </c>
      <c r="E186" s="135" t="s">
        <v>1239</v>
      </c>
      <c r="F186" s="136" t="s">
        <v>1240</v>
      </c>
      <c r="G186" s="137" t="s">
        <v>1228</v>
      </c>
      <c r="H186" s="138">
        <v>3</v>
      </c>
      <c r="I186" s="139"/>
      <c r="J186" s="140">
        <f t="shared" si="10"/>
        <v>0</v>
      </c>
      <c r="K186" s="136" t="s">
        <v>1</v>
      </c>
      <c r="L186" s="32"/>
      <c r="M186" s="141" t="s">
        <v>1</v>
      </c>
      <c r="N186" s="142" t="s">
        <v>42</v>
      </c>
      <c r="P186" s="143">
        <f t="shared" si="11"/>
        <v>0</v>
      </c>
      <c r="Q186" s="143">
        <v>0</v>
      </c>
      <c r="R186" s="143">
        <f t="shared" si="12"/>
        <v>0</v>
      </c>
      <c r="S186" s="143">
        <v>0</v>
      </c>
      <c r="T186" s="144">
        <f t="shared" si="13"/>
        <v>0</v>
      </c>
      <c r="AR186" s="145" t="s">
        <v>91</v>
      </c>
      <c r="AT186" s="145" t="s">
        <v>174</v>
      </c>
      <c r="AU186" s="145" t="s">
        <v>85</v>
      </c>
      <c r="AY186" s="17" t="s">
        <v>172</v>
      </c>
      <c r="BE186" s="146">
        <f t="shared" si="14"/>
        <v>0</v>
      </c>
      <c r="BF186" s="146">
        <f t="shared" si="15"/>
        <v>0</v>
      </c>
      <c r="BG186" s="146">
        <f t="shared" si="16"/>
        <v>0</v>
      </c>
      <c r="BH186" s="146">
        <f t="shared" si="17"/>
        <v>0</v>
      </c>
      <c r="BI186" s="146">
        <f t="shared" si="18"/>
        <v>0</v>
      </c>
      <c r="BJ186" s="17" t="s">
        <v>8</v>
      </c>
      <c r="BK186" s="146">
        <f t="shared" si="19"/>
        <v>0</v>
      </c>
      <c r="BL186" s="17" t="s">
        <v>91</v>
      </c>
      <c r="BM186" s="145" t="s">
        <v>1306</v>
      </c>
    </row>
    <row r="187" spans="2:65" s="1" customFormat="1" ht="16.5" customHeight="1">
      <c r="B187" s="133"/>
      <c r="C187" s="134" t="s">
        <v>498</v>
      </c>
      <c r="D187" s="134" t="s">
        <v>174</v>
      </c>
      <c r="E187" s="135" t="s">
        <v>1307</v>
      </c>
      <c r="F187" s="136" t="s">
        <v>1308</v>
      </c>
      <c r="G187" s="137" t="s">
        <v>1228</v>
      </c>
      <c r="H187" s="138">
        <v>1</v>
      </c>
      <c r="I187" s="139"/>
      <c r="J187" s="140">
        <f t="shared" ref="J187:J218" si="20">ROUND(I187*H187,0)</f>
        <v>0</v>
      </c>
      <c r="K187" s="136" t="s">
        <v>1</v>
      </c>
      <c r="L187" s="32"/>
      <c r="M187" s="141" t="s">
        <v>1</v>
      </c>
      <c r="N187" s="142" t="s">
        <v>42</v>
      </c>
      <c r="P187" s="143">
        <f t="shared" ref="P187:P218" si="21">O187*H187</f>
        <v>0</v>
      </c>
      <c r="Q187" s="143">
        <v>0</v>
      </c>
      <c r="R187" s="143">
        <f t="shared" ref="R187:R218" si="22">Q187*H187</f>
        <v>0</v>
      </c>
      <c r="S187" s="143">
        <v>0</v>
      </c>
      <c r="T187" s="144">
        <f t="shared" ref="T187:T218" si="23">S187*H187</f>
        <v>0</v>
      </c>
      <c r="AR187" s="145" t="s">
        <v>91</v>
      </c>
      <c r="AT187" s="145" t="s">
        <v>174</v>
      </c>
      <c r="AU187" s="145" t="s">
        <v>85</v>
      </c>
      <c r="AY187" s="17" t="s">
        <v>172</v>
      </c>
      <c r="BE187" s="146">
        <f t="shared" ref="BE187:BE223" si="24">IF(N187="základní",J187,0)</f>
        <v>0</v>
      </c>
      <c r="BF187" s="146">
        <f t="shared" ref="BF187:BF223" si="25">IF(N187="snížená",J187,0)</f>
        <v>0</v>
      </c>
      <c r="BG187" s="146">
        <f t="shared" ref="BG187:BG223" si="26">IF(N187="zákl. přenesená",J187,0)</f>
        <v>0</v>
      </c>
      <c r="BH187" s="146">
        <f t="shared" ref="BH187:BH223" si="27">IF(N187="sníž. přenesená",J187,0)</f>
        <v>0</v>
      </c>
      <c r="BI187" s="146">
        <f t="shared" ref="BI187:BI223" si="28">IF(N187="nulová",J187,0)</f>
        <v>0</v>
      </c>
      <c r="BJ187" s="17" t="s">
        <v>8</v>
      </c>
      <c r="BK187" s="146">
        <f t="shared" ref="BK187:BK223" si="29">ROUND(I187*H187,0)</f>
        <v>0</v>
      </c>
      <c r="BL187" s="17" t="s">
        <v>91</v>
      </c>
      <c r="BM187" s="145" t="s">
        <v>1309</v>
      </c>
    </row>
    <row r="188" spans="2:65" s="1" customFormat="1" ht="16.5" customHeight="1">
      <c r="B188" s="133"/>
      <c r="C188" s="134" t="s">
        <v>503</v>
      </c>
      <c r="D188" s="134" t="s">
        <v>174</v>
      </c>
      <c r="E188" s="135" t="s">
        <v>1310</v>
      </c>
      <c r="F188" s="136" t="s">
        <v>1311</v>
      </c>
      <c r="G188" s="137" t="s">
        <v>1228</v>
      </c>
      <c r="H188" s="138">
        <v>8</v>
      </c>
      <c r="I188" s="139"/>
      <c r="J188" s="140">
        <f t="shared" si="20"/>
        <v>0</v>
      </c>
      <c r="K188" s="136" t="s">
        <v>1</v>
      </c>
      <c r="L188" s="32"/>
      <c r="M188" s="141" t="s">
        <v>1</v>
      </c>
      <c r="N188" s="142" t="s">
        <v>42</v>
      </c>
      <c r="P188" s="143">
        <f t="shared" si="21"/>
        <v>0</v>
      </c>
      <c r="Q188" s="143">
        <v>0</v>
      </c>
      <c r="R188" s="143">
        <f t="shared" si="22"/>
        <v>0</v>
      </c>
      <c r="S188" s="143">
        <v>0</v>
      </c>
      <c r="T188" s="144">
        <f t="shared" si="23"/>
        <v>0</v>
      </c>
      <c r="AR188" s="145" t="s">
        <v>91</v>
      </c>
      <c r="AT188" s="145" t="s">
        <v>174</v>
      </c>
      <c r="AU188" s="145" t="s">
        <v>85</v>
      </c>
      <c r="AY188" s="17" t="s">
        <v>172</v>
      </c>
      <c r="BE188" s="146">
        <f t="shared" si="24"/>
        <v>0</v>
      </c>
      <c r="BF188" s="146">
        <f t="shared" si="25"/>
        <v>0</v>
      </c>
      <c r="BG188" s="146">
        <f t="shared" si="26"/>
        <v>0</v>
      </c>
      <c r="BH188" s="146">
        <f t="shared" si="27"/>
        <v>0</v>
      </c>
      <c r="BI188" s="146">
        <f t="shared" si="28"/>
        <v>0</v>
      </c>
      <c r="BJ188" s="17" t="s">
        <v>8</v>
      </c>
      <c r="BK188" s="146">
        <f t="shared" si="29"/>
        <v>0</v>
      </c>
      <c r="BL188" s="17" t="s">
        <v>91</v>
      </c>
      <c r="BM188" s="145" t="s">
        <v>1312</v>
      </c>
    </row>
    <row r="189" spans="2:65" s="1" customFormat="1" ht="16.5" customHeight="1">
      <c r="B189" s="133"/>
      <c r="C189" s="134" t="s">
        <v>507</v>
      </c>
      <c r="D189" s="134" t="s">
        <v>174</v>
      </c>
      <c r="E189" s="135" t="s">
        <v>1313</v>
      </c>
      <c r="F189" s="136" t="s">
        <v>1314</v>
      </c>
      <c r="G189" s="137" t="s">
        <v>1228</v>
      </c>
      <c r="H189" s="138">
        <v>4</v>
      </c>
      <c r="I189" s="139"/>
      <c r="J189" s="140">
        <f t="shared" si="20"/>
        <v>0</v>
      </c>
      <c r="K189" s="136" t="s">
        <v>1</v>
      </c>
      <c r="L189" s="32"/>
      <c r="M189" s="141" t="s">
        <v>1</v>
      </c>
      <c r="N189" s="142" t="s">
        <v>42</v>
      </c>
      <c r="P189" s="143">
        <f t="shared" si="21"/>
        <v>0</v>
      </c>
      <c r="Q189" s="143">
        <v>0</v>
      </c>
      <c r="R189" s="143">
        <f t="shared" si="22"/>
        <v>0</v>
      </c>
      <c r="S189" s="143">
        <v>0</v>
      </c>
      <c r="T189" s="144">
        <f t="shared" si="23"/>
        <v>0</v>
      </c>
      <c r="AR189" s="145" t="s">
        <v>91</v>
      </c>
      <c r="AT189" s="145" t="s">
        <v>174</v>
      </c>
      <c r="AU189" s="145" t="s">
        <v>85</v>
      </c>
      <c r="AY189" s="17" t="s">
        <v>172</v>
      </c>
      <c r="BE189" s="146">
        <f t="shared" si="24"/>
        <v>0</v>
      </c>
      <c r="BF189" s="146">
        <f t="shared" si="25"/>
        <v>0</v>
      </c>
      <c r="BG189" s="146">
        <f t="shared" si="26"/>
        <v>0</v>
      </c>
      <c r="BH189" s="146">
        <f t="shared" si="27"/>
        <v>0</v>
      </c>
      <c r="BI189" s="146">
        <f t="shared" si="28"/>
        <v>0</v>
      </c>
      <c r="BJ189" s="17" t="s">
        <v>8</v>
      </c>
      <c r="BK189" s="146">
        <f t="shared" si="29"/>
        <v>0</v>
      </c>
      <c r="BL189" s="17" t="s">
        <v>91</v>
      </c>
      <c r="BM189" s="145" t="s">
        <v>1315</v>
      </c>
    </row>
    <row r="190" spans="2:65" s="1" customFormat="1" ht="16.5" customHeight="1">
      <c r="B190" s="133"/>
      <c r="C190" s="134" t="s">
        <v>512</v>
      </c>
      <c r="D190" s="134" t="s">
        <v>174</v>
      </c>
      <c r="E190" s="135" t="s">
        <v>1316</v>
      </c>
      <c r="F190" s="136" t="s">
        <v>1317</v>
      </c>
      <c r="G190" s="137" t="s">
        <v>1228</v>
      </c>
      <c r="H190" s="138">
        <v>2</v>
      </c>
      <c r="I190" s="139"/>
      <c r="J190" s="140">
        <f t="shared" si="20"/>
        <v>0</v>
      </c>
      <c r="K190" s="136" t="s">
        <v>1</v>
      </c>
      <c r="L190" s="32"/>
      <c r="M190" s="141" t="s">
        <v>1</v>
      </c>
      <c r="N190" s="142" t="s">
        <v>42</v>
      </c>
      <c r="P190" s="143">
        <f t="shared" si="21"/>
        <v>0</v>
      </c>
      <c r="Q190" s="143">
        <v>0</v>
      </c>
      <c r="R190" s="143">
        <f t="shared" si="22"/>
        <v>0</v>
      </c>
      <c r="S190" s="143">
        <v>0</v>
      </c>
      <c r="T190" s="144">
        <f t="shared" si="23"/>
        <v>0</v>
      </c>
      <c r="AR190" s="145" t="s">
        <v>91</v>
      </c>
      <c r="AT190" s="145" t="s">
        <v>174</v>
      </c>
      <c r="AU190" s="145" t="s">
        <v>85</v>
      </c>
      <c r="AY190" s="17" t="s">
        <v>172</v>
      </c>
      <c r="BE190" s="146">
        <f t="shared" si="24"/>
        <v>0</v>
      </c>
      <c r="BF190" s="146">
        <f t="shared" si="25"/>
        <v>0</v>
      </c>
      <c r="BG190" s="146">
        <f t="shared" si="26"/>
        <v>0</v>
      </c>
      <c r="BH190" s="146">
        <f t="shared" si="27"/>
        <v>0</v>
      </c>
      <c r="BI190" s="146">
        <f t="shared" si="28"/>
        <v>0</v>
      </c>
      <c r="BJ190" s="17" t="s">
        <v>8</v>
      </c>
      <c r="BK190" s="146">
        <f t="shared" si="29"/>
        <v>0</v>
      </c>
      <c r="BL190" s="17" t="s">
        <v>91</v>
      </c>
      <c r="BM190" s="145" t="s">
        <v>1318</v>
      </c>
    </row>
    <row r="191" spans="2:65" s="1" customFormat="1" ht="16.5" customHeight="1">
      <c r="B191" s="133"/>
      <c r="C191" s="134" t="s">
        <v>518</v>
      </c>
      <c r="D191" s="134" t="s">
        <v>174</v>
      </c>
      <c r="E191" s="135" t="s">
        <v>1319</v>
      </c>
      <c r="F191" s="136" t="s">
        <v>1320</v>
      </c>
      <c r="G191" s="137" t="s">
        <v>1228</v>
      </c>
      <c r="H191" s="138">
        <v>12</v>
      </c>
      <c r="I191" s="139"/>
      <c r="J191" s="140">
        <f t="shared" si="20"/>
        <v>0</v>
      </c>
      <c r="K191" s="136" t="s">
        <v>1</v>
      </c>
      <c r="L191" s="32"/>
      <c r="M191" s="141" t="s">
        <v>1</v>
      </c>
      <c r="N191" s="142" t="s">
        <v>42</v>
      </c>
      <c r="P191" s="143">
        <f t="shared" si="21"/>
        <v>0</v>
      </c>
      <c r="Q191" s="143">
        <v>0</v>
      </c>
      <c r="R191" s="143">
        <f t="shared" si="22"/>
        <v>0</v>
      </c>
      <c r="S191" s="143">
        <v>0</v>
      </c>
      <c r="T191" s="144">
        <f t="shared" si="23"/>
        <v>0</v>
      </c>
      <c r="AR191" s="145" t="s">
        <v>91</v>
      </c>
      <c r="AT191" s="145" t="s">
        <v>174</v>
      </c>
      <c r="AU191" s="145" t="s">
        <v>85</v>
      </c>
      <c r="AY191" s="17" t="s">
        <v>172</v>
      </c>
      <c r="BE191" s="146">
        <f t="shared" si="24"/>
        <v>0</v>
      </c>
      <c r="BF191" s="146">
        <f t="shared" si="25"/>
        <v>0</v>
      </c>
      <c r="BG191" s="146">
        <f t="shared" si="26"/>
        <v>0</v>
      </c>
      <c r="BH191" s="146">
        <f t="shared" si="27"/>
        <v>0</v>
      </c>
      <c r="BI191" s="146">
        <f t="shared" si="28"/>
        <v>0</v>
      </c>
      <c r="BJ191" s="17" t="s">
        <v>8</v>
      </c>
      <c r="BK191" s="146">
        <f t="shared" si="29"/>
        <v>0</v>
      </c>
      <c r="BL191" s="17" t="s">
        <v>91</v>
      </c>
      <c r="BM191" s="145" t="s">
        <v>1321</v>
      </c>
    </row>
    <row r="192" spans="2:65" s="1" customFormat="1" ht="16.5" customHeight="1">
      <c r="B192" s="133"/>
      <c r="C192" s="134" t="s">
        <v>522</v>
      </c>
      <c r="D192" s="134" t="s">
        <v>174</v>
      </c>
      <c r="E192" s="135" t="s">
        <v>1322</v>
      </c>
      <c r="F192" s="136" t="s">
        <v>1323</v>
      </c>
      <c r="G192" s="137" t="s">
        <v>1228</v>
      </c>
      <c r="H192" s="138">
        <v>2</v>
      </c>
      <c r="I192" s="139"/>
      <c r="J192" s="140">
        <f t="shared" si="20"/>
        <v>0</v>
      </c>
      <c r="K192" s="136" t="s">
        <v>1</v>
      </c>
      <c r="L192" s="32"/>
      <c r="M192" s="141" t="s">
        <v>1</v>
      </c>
      <c r="N192" s="142" t="s">
        <v>42</v>
      </c>
      <c r="P192" s="143">
        <f t="shared" si="21"/>
        <v>0</v>
      </c>
      <c r="Q192" s="143">
        <v>0</v>
      </c>
      <c r="R192" s="143">
        <f t="shared" si="22"/>
        <v>0</v>
      </c>
      <c r="S192" s="143">
        <v>0</v>
      </c>
      <c r="T192" s="144">
        <f t="shared" si="23"/>
        <v>0</v>
      </c>
      <c r="AR192" s="145" t="s">
        <v>91</v>
      </c>
      <c r="AT192" s="145" t="s">
        <v>174</v>
      </c>
      <c r="AU192" s="145" t="s">
        <v>85</v>
      </c>
      <c r="AY192" s="17" t="s">
        <v>172</v>
      </c>
      <c r="BE192" s="146">
        <f t="shared" si="24"/>
        <v>0</v>
      </c>
      <c r="BF192" s="146">
        <f t="shared" si="25"/>
        <v>0</v>
      </c>
      <c r="BG192" s="146">
        <f t="shared" si="26"/>
        <v>0</v>
      </c>
      <c r="BH192" s="146">
        <f t="shared" si="27"/>
        <v>0</v>
      </c>
      <c r="BI192" s="146">
        <f t="shared" si="28"/>
        <v>0</v>
      </c>
      <c r="BJ192" s="17" t="s">
        <v>8</v>
      </c>
      <c r="BK192" s="146">
        <f t="shared" si="29"/>
        <v>0</v>
      </c>
      <c r="BL192" s="17" t="s">
        <v>91</v>
      </c>
      <c r="BM192" s="145" t="s">
        <v>1324</v>
      </c>
    </row>
    <row r="193" spans="2:65" s="1" customFormat="1" ht="16.5" customHeight="1">
      <c r="B193" s="133"/>
      <c r="C193" s="134" t="s">
        <v>526</v>
      </c>
      <c r="D193" s="134" t="s">
        <v>174</v>
      </c>
      <c r="E193" s="135" t="s">
        <v>1325</v>
      </c>
      <c r="F193" s="136" t="s">
        <v>1326</v>
      </c>
      <c r="G193" s="137" t="s">
        <v>1228</v>
      </c>
      <c r="H193" s="138">
        <v>2</v>
      </c>
      <c r="I193" s="139"/>
      <c r="J193" s="140">
        <f t="shared" si="20"/>
        <v>0</v>
      </c>
      <c r="K193" s="136" t="s">
        <v>1</v>
      </c>
      <c r="L193" s="32"/>
      <c r="M193" s="141" t="s">
        <v>1</v>
      </c>
      <c r="N193" s="142" t="s">
        <v>42</v>
      </c>
      <c r="P193" s="143">
        <f t="shared" si="21"/>
        <v>0</v>
      </c>
      <c r="Q193" s="143">
        <v>0</v>
      </c>
      <c r="R193" s="143">
        <f t="shared" si="22"/>
        <v>0</v>
      </c>
      <c r="S193" s="143">
        <v>0</v>
      </c>
      <c r="T193" s="144">
        <f t="shared" si="23"/>
        <v>0</v>
      </c>
      <c r="AR193" s="145" t="s">
        <v>91</v>
      </c>
      <c r="AT193" s="145" t="s">
        <v>174</v>
      </c>
      <c r="AU193" s="145" t="s">
        <v>85</v>
      </c>
      <c r="AY193" s="17" t="s">
        <v>172</v>
      </c>
      <c r="BE193" s="146">
        <f t="shared" si="24"/>
        <v>0</v>
      </c>
      <c r="BF193" s="146">
        <f t="shared" si="25"/>
        <v>0</v>
      </c>
      <c r="BG193" s="146">
        <f t="shared" si="26"/>
        <v>0</v>
      </c>
      <c r="BH193" s="146">
        <f t="shared" si="27"/>
        <v>0</v>
      </c>
      <c r="BI193" s="146">
        <f t="shared" si="28"/>
        <v>0</v>
      </c>
      <c r="BJ193" s="17" t="s">
        <v>8</v>
      </c>
      <c r="BK193" s="146">
        <f t="shared" si="29"/>
        <v>0</v>
      </c>
      <c r="BL193" s="17" t="s">
        <v>91</v>
      </c>
      <c r="BM193" s="145" t="s">
        <v>1327</v>
      </c>
    </row>
    <row r="194" spans="2:65" s="1" customFormat="1" ht="16.5" customHeight="1">
      <c r="B194" s="133"/>
      <c r="C194" s="134" t="s">
        <v>530</v>
      </c>
      <c r="D194" s="134" t="s">
        <v>174</v>
      </c>
      <c r="E194" s="135" t="s">
        <v>1328</v>
      </c>
      <c r="F194" s="136" t="s">
        <v>1329</v>
      </c>
      <c r="G194" s="137" t="s">
        <v>1228</v>
      </c>
      <c r="H194" s="138">
        <v>4</v>
      </c>
      <c r="I194" s="139"/>
      <c r="J194" s="140">
        <f t="shared" si="20"/>
        <v>0</v>
      </c>
      <c r="K194" s="136" t="s">
        <v>1</v>
      </c>
      <c r="L194" s="32"/>
      <c r="M194" s="141" t="s">
        <v>1</v>
      </c>
      <c r="N194" s="142" t="s">
        <v>42</v>
      </c>
      <c r="P194" s="143">
        <f t="shared" si="21"/>
        <v>0</v>
      </c>
      <c r="Q194" s="143">
        <v>0</v>
      </c>
      <c r="R194" s="143">
        <f t="shared" si="22"/>
        <v>0</v>
      </c>
      <c r="S194" s="143">
        <v>0</v>
      </c>
      <c r="T194" s="144">
        <f t="shared" si="23"/>
        <v>0</v>
      </c>
      <c r="AR194" s="145" t="s">
        <v>91</v>
      </c>
      <c r="AT194" s="145" t="s">
        <v>174</v>
      </c>
      <c r="AU194" s="145" t="s">
        <v>85</v>
      </c>
      <c r="AY194" s="17" t="s">
        <v>172</v>
      </c>
      <c r="BE194" s="146">
        <f t="shared" si="24"/>
        <v>0</v>
      </c>
      <c r="BF194" s="146">
        <f t="shared" si="25"/>
        <v>0</v>
      </c>
      <c r="BG194" s="146">
        <f t="shared" si="26"/>
        <v>0</v>
      </c>
      <c r="BH194" s="146">
        <f t="shared" si="27"/>
        <v>0</v>
      </c>
      <c r="BI194" s="146">
        <f t="shared" si="28"/>
        <v>0</v>
      </c>
      <c r="BJ194" s="17" t="s">
        <v>8</v>
      </c>
      <c r="BK194" s="146">
        <f t="shared" si="29"/>
        <v>0</v>
      </c>
      <c r="BL194" s="17" t="s">
        <v>91</v>
      </c>
      <c r="BM194" s="145" t="s">
        <v>1330</v>
      </c>
    </row>
    <row r="195" spans="2:65" s="1" customFormat="1" ht="16.5" customHeight="1">
      <c r="B195" s="133"/>
      <c r="C195" s="134" t="s">
        <v>535</v>
      </c>
      <c r="D195" s="134" t="s">
        <v>174</v>
      </c>
      <c r="E195" s="135" t="s">
        <v>1331</v>
      </c>
      <c r="F195" s="136" t="s">
        <v>1332</v>
      </c>
      <c r="G195" s="137" t="s">
        <v>202</v>
      </c>
      <c r="H195" s="138">
        <v>18</v>
      </c>
      <c r="I195" s="139"/>
      <c r="J195" s="140">
        <f t="shared" si="20"/>
        <v>0</v>
      </c>
      <c r="K195" s="136" t="s">
        <v>1</v>
      </c>
      <c r="L195" s="32"/>
      <c r="M195" s="141" t="s">
        <v>1</v>
      </c>
      <c r="N195" s="142" t="s">
        <v>42</v>
      </c>
      <c r="P195" s="143">
        <f t="shared" si="21"/>
        <v>0</v>
      </c>
      <c r="Q195" s="143">
        <v>0</v>
      </c>
      <c r="R195" s="143">
        <f t="shared" si="22"/>
        <v>0</v>
      </c>
      <c r="S195" s="143">
        <v>0</v>
      </c>
      <c r="T195" s="144">
        <f t="shared" si="23"/>
        <v>0</v>
      </c>
      <c r="AR195" s="145" t="s">
        <v>91</v>
      </c>
      <c r="AT195" s="145" t="s">
        <v>174</v>
      </c>
      <c r="AU195" s="145" t="s">
        <v>85</v>
      </c>
      <c r="AY195" s="17" t="s">
        <v>172</v>
      </c>
      <c r="BE195" s="146">
        <f t="shared" si="24"/>
        <v>0</v>
      </c>
      <c r="BF195" s="146">
        <f t="shared" si="25"/>
        <v>0</v>
      </c>
      <c r="BG195" s="146">
        <f t="shared" si="26"/>
        <v>0</v>
      </c>
      <c r="BH195" s="146">
        <f t="shared" si="27"/>
        <v>0</v>
      </c>
      <c r="BI195" s="146">
        <f t="shared" si="28"/>
        <v>0</v>
      </c>
      <c r="BJ195" s="17" t="s">
        <v>8</v>
      </c>
      <c r="BK195" s="146">
        <f t="shared" si="29"/>
        <v>0</v>
      </c>
      <c r="BL195" s="17" t="s">
        <v>91</v>
      </c>
      <c r="BM195" s="145" t="s">
        <v>1333</v>
      </c>
    </row>
    <row r="196" spans="2:65" s="1" customFormat="1" ht="16.5" customHeight="1">
      <c r="B196" s="133"/>
      <c r="C196" s="134" t="s">
        <v>540</v>
      </c>
      <c r="D196" s="134" t="s">
        <v>174</v>
      </c>
      <c r="E196" s="135" t="s">
        <v>1334</v>
      </c>
      <c r="F196" s="136" t="s">
        <v>1335</v>
      </c>
      <c r="G196" s="137" t="s">
        <v>202</v>
      </c>
      <c r="H196" s="138">
        <v>14</v>
      </c>
      <c r="I196" s="139"/>
      <c r="J196" s="140">
        <f t="shared" si="20"/>
        <v>0</v>
      </c>
      <c r="K196" s="136" t="s">
        <v>1</v>
      </c>
      <c r="L196" s="32"/>
      <c r="M196" s="141" t="s">
        <v>1</v>
      </c>
      <c r="N196" s="142" t="s">
        <v>42</v>
      </c>
      <c r="P196" s="143">
        <f t="shared" si="21"/>
        <v>0</v>
      </c>
      <c r="Q196" s="143">
        <v>0</v>
      </c>
      <c r="R196" s="143">
        <f t="shared" si="22"/>
        <v>0</v>
      </c>
      <c r="S196" s="143">
        <v>0</v>
      </c>
      <c r="T196" s="144">
        <f t="shared" si="23"/>
        <v>0</v>
      </c>
      <c r="AR196" s="145" t="s">
        <v>91</v>
      </c>
      <c r="AT196" s="145" t="s">
        <v>174</v>
      </c>
      <c r="AU196" s="145" t="s">
        <v>85</v>
      </c>
      <c r="AY196" s="17" t="s">
        <v>172</v>
      </c>
      <c r="BE196" s="146">
        <f t="shared" si="24"/>
        <v>0</v>
      </c>
      <c r="BF196" s="146">
        <f t="shared" si="25"/>
        <v>0</v>
      </c>
      <c r="BG196" s="146">
        <f t="shared" si="26"/>
        <v>0</v>
      </c>
      <c r="BH196" s="146">
        <f t="shared" si="27"/>
        <v>0</v>
      </c>
      <c r="BI196" s="146">
        <f t="shared" si="28"/>
        <v>0</v>
      </c>
      <c r="BJ196" s="17" t="s">
        <v>8</v>
      </c>
      <c r="BK196" s="146">
        <f t="shared" si="29"/>
        <v>0</v>
      </c>
      <c r="BL196" s="17" t="s">
        <v>91</v>
      </c>
      <c r="BM196" s="145" t="s">
        <v>1336</v>
      </c>
    </row>
    <row r="197" spans="2:65" s="1" customFormat="1" ht="16.5" customHeight="1">
      <c r="B197" s="133"/>
      <c r="C197" s="134" t="s">
        <v>545</v>
      </c>
      <c r="D197" s="134" t="s">
        <v>174</v>
      </c>
      <c r="E197" s="135" t="s">
        <v>1337</v>
      </c>
      <c r="F197" s="136" t="s">
        <v>1338</v>
      </c>
      <c r="G197" s="137" t="s">
        <v>202</v>
      </c>
      <c r="H197" s="138">
        <v>11</v>
      </c>
      <c r="I197" s="139"/>
      <c r="J197" s="140">
        <f t="shared" si="20"/>
        <v>0</v>
      </c>
      <c r="K197" s="136" t="s">
        <v>1</v>
      </c>
      <c r="L197" s="32"/>
      <c r="M197" s="141" t="s">
        <v>1</v>
      </c>
      <c r="N197" s="142" t="s">
        <v>42</v>
      </c>
      <c r="P197" s="143">
        <f t="shared" si="21"/>
        <v>0</v>
      </c>
      <c r="Q197" s="143">
        <v>0</v>
      </c>
      <c r="R197" s="143">
        <f t="shared" si="22"/>
        <v>0</v>
      </c>
      <c r="S197" s="143">
        <v>0</v>
      </c>
      <c r="T197" s="144">
        <f t="shared" si="23"/>
        <v>0</v>
      </c>
      <c r="AR197" s="145" t="s">
        <v>91</v>
      </c>
      <c r="AT197" s="145" t="s">
        <v>174</v>
      </c>
      <c r="AU197" s="145" t="s">
        <v>85</v>
      </c>
      <c r="AY197" s="17" t="s">
        <v>172</v>
      </c>
      <c r="BE197" s="146">
        <f t="shared" si="24"/>
        <v>0</v>
      </c>
      <c r="BF197" s="146">
        <f t="shared" si="25"/>
        <v>0</v>
      </c>
      <c r="BG197" s="146">
        <f t="shared" si="26"/>
        <v>0</v>
      </c>
      <c r="BH197" s="146">
        <f t="shared" si="27"/>
        <v>0</v>
      </c>
      <c r="BI197" s="146">
        <f t="shared" si="28"/>
        <v>0</v>
      </c>
      <c r="BJ197" s="17" t="s">
        <v>8</v>
      </c>
      <c r="BK197" s="146">
        <f t="shared" si="29"/>
        <v>0</v>
      </c>
      <c r="BL197" s="17" t="s">
        <v>91</v>
      </c>
      <c r="BM197" s="145" t="s">
        <v>1339</v>
      </c>
    </row>
    <row r="198" spans="2:65" s="1" customFormat="1" ht="16.5" customHeight="1">
      <c r="B198" s="133"/>
      <c r="C198" s="134" t="s">
        <v>549</v>
      </c>
      <c r="D198" s="134" t="s">
        <v>174</v>
      </c>
      <c r="E198" s="135" t="s">
        <v>1212</v>
      </c>
      <c r="F198" s="136" t="s">
        <v>1213</v>
      </c>
      <c r="G198" s="137" t="s">
        <v>202</v>
      </c>
      <c r="H198" s="138">
        <v>76</v>
      </c>
      <c r="I198" s="139"/>
      <c r="J198" s="140">
        <f t="shared" si="20"/>
        <v>0</v>
      </c>
      <c r="K198" s="136" t="s">
        <v>1</v>
      </c>
      <c r="L198" s="32"/>
      <c r="M198" s="141" t="s">
        <v>1</v>
      </c>
      <c r="N198" s="142" t="s">
        <v>42</v>
      </c>
      <c r="P198" s="143">
        <f t="shared" si="21"/>
        <v>0</v>
      </c>
      <c r="Q198" s="143">
        <v>0</v>
      </c>
      <c r="R198" s="143">
        <f t="shared" si="22"/>
        <v>0</v>
      </c>
      <c r="S198" s="143">
        <v>0</v>
      </c>
      <c r="T198" s="144">
        <f t="shared" si="23"/>
        <v>0</v>
      </c>
      <c r="AR198" s="145" t="s">
        <v>91</v>
      </c>
      <c r="AT198" s="145" t="s">
        <v>174</v>
      </c>
      <c r="AU198" s="145" t="s">
        <v>85</v>
      </c>
      <c r="AY198" s="17" t="s">
        <v>172</v>
      </c>
      <c r="BE198" s="146">
        <f t="shared" si="24"/>
        <v>0</v>
      </c>
      <c r="BF198" s="146">
        <f t="shared" si="25"/>
        <v>0</v>
      </c>
      <c r="BG198" s="146">
        <f t="shared" si="26"/>
        <v>0</v>
      </c>
      <c r="BH198" s="146">
        <f t="shared" si="27"/>
        <v>0</v>
      </c>
      <c r="BI198" s="146">
        <f t="shared" si="28"/>
        <v>0</v>
      </c>
      <c r="BJ198" s="17" t="s">
        <v>8</v>
      </c>
      <c r="BK198" s="146">
        <f t="shared" si="29"/>
        <v>0</v>
      </c>
      <c r="BL198" s="17" t="s">
        <v>91</v>
      </c>
      <c r="BM198" s="145" t="s">
        <v>1340</v>
      </c>
    </row>
    <row r="199" spans="2:65" s="1" customFormat="1" ht="16.5" customHeight="1">
      <c r="B199" s="133"/>
      <c r="C199" s="134" t="s">
        <v>556</v>
      </c>
      <c r="D199" s="134" t="s">
        <v>174</v>
      </c>
      <c r="E199" s="135" t="s">
        <v>1214</v>
      </c>
      <c r="F199" s="136" t="s">
        <v>1215</v>
      </c>
      <c r="G199" s="137" t="s">
        <v>202</v>
      </c>
      <c r="H199" s="138">
        <v>285</v>
      </c>
      <c r="I199" s="139"/>
      <c r="J199" s="140">
        <f t="shared" si="20"/>
        <v>0</v>
      </c>
      <c r="K199" s="136" t="s">
        <v>1</v>
      </c>
      <c r="L199" s="32"/>
      <c r="M199" s="141" t="s">
        <v>1</v>
      </c>
      <c r="N199" s="142" t="s">
        <v>42</v>
      </c>
      <c r="P199" s="143">
        <f t="shared" si="21"/>
        <v>0</v>
      </c>
      <c r="Q199" s="143">
        <v>0</v>
      </c>
      <c r="R199" s="143">
        <f t="shared" si="22"/>
        <v>0</v>
      </c>
      <c r="S199" s="143">
        <v>0</v>
      </c>
      <c r="T199" s="144">
        <f t="shared" si="23"/>
        <v>0</v>
      </c>
      <c r="AR199" s="145" t="s">
        <v>91</v>
      </c>
      <c r="AT199" s="145" t="s">
        <v>174</v>
      </c>
      <c r="AU199" s="145" t="s">
        <v>85</v>
      </c>
      <c r="AY199" s="17" t="s">
        <v>172</v>
      </c>
      <c r="BE199" s="146">
        <f t="shared" si="24"/>
        <v>0</v>
      </c>
      <c r="BF199" s="146">
        <f t="shared" si="25"/>
        <v>0</v>
      </c>
      <c r="BG199" s="146">
        <f t="shared" si="26"/>
        <v>0</v>
      </c>
      <c r="BH199" s="146">
        <f t="shared" si="27"/>
        <v>0</v>
      </c>
      <c r="BI199" s="146">
        <f t="shared" si="28"/>
        <v>0</v>
      </c>
      <c r="BJ199" s="17" t="s">
        <v>8</v>
      </c>
      <c r="BK199" s="146">
        <f t="shared" si="29"/>
        <v>0</v>
      </c>
      <c r="BL199" s="17" t="s">
        <v>91</v>
      </c>
      <c r="BM199" s="145" t="s">
        <v>1341</v>
      </c>
    </row>
    <row r="200" spans="2:65" s="1" customFormat="1" ht="16.5" customHeight="1">
      <c r="B200" s="133"/>
      <c r="C200" s="134" t="s">
        <v>559</v>
      </c>
      <c r="D200" s="134" t="s">
        <v>174</v>
      </c>
      <c r="E200" s="135" t="s">
        <v>1259</v>
      </c>
      <c r="F200" s="136" t="s">
        <v>1260</v>
      </c>
      <c r="G200" s="137" t="s">
        <v>1228</v>
      </c>
      <c r="H200" s="138">
        <v>42</v>
      </c>
      <c r="I200" s="139"/>
      <c r="J200" s="140">
        <f t="shared" si="20"/>
        <v>0</v>
      </c>
      <c r="K200" s="136" t="s">
        <v>1</v>
      </c>
      <c r="L200" s="32"/>
      <c r="M200" s="141" t="s">
        <v>1</v>
      </c>
      <c r="N200" s="142" t="s">
        <v>42</v>
      </c>
      <c r="P200" s="143">
        <f t="shared" si="21"/>
        <v>0</v>
      </c>
      <c r="Q200" s="143">
        <v>0</v>
      </c>
      <c r="R200" s="143">
        <f t="shared" si="22"/>
        <v>0</v>
      </c>
      <c r="S200" s="143">
        <v>0</v>
      </c>
      <c r="T200" s="144">
        <f t="shared" si="23"/>
        <v>0</v>
      </c>
      <c r="AR200" s="145" t="s">
        <v>91</v>
      </c>
      <c r="AT200" s="145" t="s">
        <v>174</v>
      </c>
      <c r="AU200" s="145" t="s">
        <v>85</v>
      </c>
      <c r="AY200" s="17" t="s">
        <v>172</v>
      </c>
      <c r="BE200" s="146">
        <f t="shared" si="24"/>
        <v>0</v>
      </c>
      <c r="BF200" s="146">
        <f t="shared" si="25"/>
        <v>0</v>
      </c>
      <c r="BG200" s="146">
        <f t="shared" si="26"/>
        <v>0</v>
      </c>
      <c r="BH200" s="146">
        <f t="shared" si="27"/>
        <v>0</v>
      </c>
      <c r="BI200" s="146">
        <f t="shared" si="28"/>
        <v>0</v>
      </c>
      <c r="BJ200" s="17" t="s">
        <v>8</v>
      </c>
      <c r="BK200" s="146">
        <f t="shared" si="29"/>
        <v>0</v>
      </c>
      <c r="BL200" s="17" t="s">
        <v>91</v>
      </c>
      <c r="BM200" s="145" t="s">
        <v>1342</v>
      </c>
    </row>
    <row r="201" spans="2:65" s="1" customFormat="1" ht="16.5" customHeight="1">
      <c r="B201" s="133"/>
      <c r="C201" s="134" t="s">
        <v>565</v>
      </c>
      <c r="D201" s="134" t="s">
        <v>174</v>
      </c>
      <c r="E201" s="135" t="s">
        <v>1261</v>
      </c>
      <c r="F201" s="136" t="s">
        <v>1262</v>
      </c>
      <c r="G201" s="137" t="s">
        <v>1228</v>
      </c>
      <c r="H201" s="138">
        <v>2</v>
      </c>
      <c r="I201" s="139"/>
      <c r="J201" s="140">
        <f t="shared" si="20"/>
        <v>0</v>
      </c>
      <c r="K201" s="136" t="s">
        <v>1</v>
      </c>
      <c r="L201" s="32"/>
      <c r="M201" s="141" t="s">
        <v>1</v>
      </c>
      <c r="N201" s="142" t="s">
        <v>42</v>
      </c>
      <c r="P201" s="143">
        <f t="shared" si="21"/>
        <v>0</v>
      </c>
      <c r="Q201" s="143">
        <v>0</v>
      </c>
      <c r="R201" s="143">
        <f t="shared" si="22"/>
        <v>0</v>
      </c>
      <c r="S201" s="143">
        <v>0</v>
      </c>
      <c r="T201" s="144">
        <f t="shared" si="23"/>
        <v>0</v>
      </c>
      <c r="AR201" s="145" t="s">
        <v>91</v>
      </c>
      <c r="AT201" s="145" t="s">
        <v>174</v>
      </c>
      <c r="AU201" s="145" t="s">
        <v>85</v>
      </c>
      <c r="AY201" s="17" t="s">
        <v>172</v>
      </c>
      <c r="BE201" s="146">
        <f t="shared" si="24"/>
        <v>0</v>
      </c>
      <c r="BF201" s="146">
        <f t="shared" si="25"/>
        <v>0</v>
      </c>
      <c r="BG201" s="146">
        <f t="shared" si="26"/>
        <v>0</v>
      </c>
      <c r="BH201" s="146">
        <f t="shared" si="27"/>
        <v>0</v>
      </c>
      <c r="BI201" s="146">
        <f t="shared" si="28"/>
        <v>0</v>
      </c>
      <c r="BJ201" s="17" t="s">
        <v>8</v>
      </c>
      <c r="BK201" s="146">
        <f t="shared" si="29"/>
        <v>0</v>
      </c>
      <c r="BL201" s="17" t="s">
        <v>91</v>
      </c>
      <c r="BM201" s="145" t="s">
        <v>1343</v>
      </c>
    </row>
    <row r="202" spans="2:65" s="1" customFormat="1" ht="24.2" customHeight="1">
      <c r="B202" s="133"/>
      <c r="C202" s="134" t="s">
        <v>569</v>
      </c>
      <c r="D202" s="134" t="s">
        <v>174</v>
      </c>
      <c r="E202" s="135" t="s">
        <v>1271</v>
      </c>
      <c r="F202" s="136" t="s">
        <v>1272</v>
      </c>
      <c r="G202" s="137" t="s">
        <v>1228</v>
      </c>
      <c r="H202" s="138">
        <v>89</v>
      </c>
      <c r="I202" s="139"/>
      <c r="J202" s="140">
        <f t="shared" si="20"/>
        <v>0</v>
      </c>
      <c r="K202" s="136" t="s">
        <v>1</v>
      </c>
      <c r="L202" s="32"/>
      <c r="M202" s="141" t="s">
        <v>1</v>
      </c>
      <c r="N202" s="142" t="s">
        <v>42</v>
      </c>
      <c r="P202" s="143">
        <f t="shared" si="21"/>
        <v>0</v>
      </c>
      <c r="Q202" s="143">
        <v>0</v>
      </c>
      <c r="R202" s="143">
        <f t="shared" si="22"/>
        <v>0</v>
      </c>
      <c r="S202" s="143">
        <v>0</v>
      </c>
      <c r="T202" s="144">
        <f t="shared" si="23"/>
        <v>0</v>
      </c>
      <c r="AR202" s="145" t="s">
        <v>91</v>
      </c>
      <c r="AT202" s="145" t="s">
        <v>174</v>
      </c>
      <c r="AU202" s="145" t="s">
        <v>85</v>
      </c>
      <c r="AY202" s="17" t="s">
        <v>172</v>
      </c>
      <c r="BE202" s="146">
        <f t="shared" si="24"/>
        <v>0</v>
      </c>
      <c r="BF202" s="146">
        <f t="shared" si="25"/>
        <v>0</v>
      </c>
      <c r="BG202" s="146">
        <f t="shared" si="26"/>
        <v>0</v>
      </c>
      <c r="BH202" s="146">
        <f t="shared" si="27"/>
        <v>0</v>
      </c>
      <c r="BI202" s="146">
        <f t="shared" si="28"/>
        <v>0</v>
      </c>
      <c r="BJ202" s="17" t="s">
        <v>8</v>
      </c>
      <c r="BK202" s="146">
        <f t="shared" si="29"/>
        <v>0</v>
      </c>
      <c r="BL202" s="17" t="s">
        <v>91</v>
      </c>
      <c r="BM202" s="145" t="s">
        <v>1344</v>
      </c>
    </row>
    <row r="203" spans="2:65" s="1" customFormat="1" ht="37.9" customHeight="1">
      <c r="B203" s="133"/>
      <c r="C203" s="134" t="s">
        <v>573</v>
      </c>
      <c r="D203" s="134" t="s">
        <v>174</v>
      </c>
      <c r="E203" s="135" t="s">
        <v>1273</v>
      </c>
      <c r="F203" s="136" t="s">
        <v>1274</v>
      </c>
      <c r="G203" s="137" t="s">
        <v>1228</v>
      </c>
      <c r="H203" s="138">
        <v>9</v>
      </c>
      <c r="I203" s="139"/>
      <c r="J203" s="140">
        <f t="shared" si="20"/>
        <v>0</v>
      </c>
      <c r="K203" s="136" t="s">
        <v>1</v>
      </c>
      <c r="L203" s="32"/>
      <c r="M203" s="141" t="s">
        <v>1</v>
      </c>
      <c r="N203" s="142" t="s">
        <v>42</v>
      </c>
      <c r="P203" s="143">
        <f t="shared" si="21"/>
        <v>0</v>
      </c>
      <c r="Q203" s="143">
        <v>0</v>
      </c>
      <c r="R203" s="143">
        <f t="shared" si="22"/>
        <v>0</v>
      </c>
      <c r="S203" s="143">
        <v>0</v>
      </c>
      <c r="T203" s="144">
        <f t="shared" si="23"/>
        <v>0</v>
      </c>
      <c r="AR203" s="145" t="s">
        <v>91</v>
      </c>
      <c r="AT203" s="145" t="s">
        <v>174</v>
      </c>
      <c r="AU203" s="145" t="s">
        <v>85</v>
      </c>
      <c r="AY203" s="17" t="s">
        <v>172</v>
      </c>
      <c r="BE203" s="146">
        <f t="shared" si="24"/>
        <v>0</v>
      </c>
      <c r="BF203" s="146">
        <f t="shared" si="25"/>
        <v>0</v>
      </c>
      <c r="BG203" s="146">
        <f t="shared" si="26"/>
        <v>0</v>
      </c>
      <c r="BH203" s="146">
        <f t="shared" si="27"/>
        <v>0</v>
      </c>
      <c r="BI203" s="146">
        <f t="shared" si="28"/>
        <v>0</v>
      </c>
      <c r="BJ203" s="17" t="s">
        <v>8</v>
      </c>
      <c r="BK203" s="146">
        <f t="shared" si="29"/>
        <v>0</v>
      </c>
      <c r="BL203" s="17" t="s">
        <v>91</v>
      </c>
      <c r="BM203" s="145" t="s">
        <v>1345</v>
      </c>
    </row>
    <row r="204" spans="2:65" s="1" customFormat="1" ht="33" customHeight="1">
      <c r="B204" s="133"/>
      <c r="C204" s="134" t="s">
        <v>579</v>
      </c>
      <c r="D204" s="134" t="s">
        <v>174</v>
      </c>
      <c r="E204" s="135" t="s">
        <v>1275</v>
      </c>
      <c r="F204" s="136" t="s">
        <v>1276</v>
      </c>
      <c r="G204" s="137" t="s">
        <v>1228</v>
      </c>
      <c r="H204" s="138">
        <v>1</v>
      </c>
      <c r="I204" s="139"/>
      <c r="J204" s="140">
        <f t="shared" si="20"/>
        <v>0</v>
      </c>
      <c r="K204" s="136" t="s">
        <v>1</v>
      </c>
      <c r="L204" s="32"/>
      <c r="M204" s="141" t="s">
        <v>1</v>
      </c>
      <c r="N204" s="142" t="s">
        <v>42</v>
      </c>
      <c r="P204" s="143">
        <f t="shared" si="21"/>
        <v>0</v>
      </c>
      <c r="Q204" s="143">
        <v>0</v>
      </c>
      <c r="R204" s="143">
        <f t="shared" si="22"/>
        <v>0</v>
      </c>
      <c r="S204" s="143">
        <v>0</v>
      </c>
      <c r="T204" s="144">
        <f t="shared" si="23"/>
        <v>0</v>
      </c>
      <c r="AR204" s="145" t="s">
        <v>91</v>
      </c>
      <c r="AT204" s="145" t="s">
        <v>174</v>
      </c>
      <c r="AU204" s="145" t="s">
        <v>85</v>
      </c>
      <c r="AY204" s="17" t="s">
        <v>172</v>
      </c>
      <c r="BE204" s="146">
        <f t="shared" si="24"/>
        <v>0</v>
      </c>
      <c r="BF204" s="146">
        <f t="shared" si="25"/>
        <v>0</v>
      </c>
      <c r="BG204" s="146">
        <f t="shared" si="26"/>
        <v>0</v>
      </c>
      <c r="BH204" s="146">
        <f t="shared" si="27"/>
        <v>0</v>
      </c>
      <c r="BI204" s="146">
        <f t="shared" si="28"/>
        <v>0</v>
      </c>
      <c r="BJ204" s="17" t="s">
        <v>8</v>
      </c>
      <c r="BK204" s="146">
        <f t="shared" si="29"/>
        <v>0</v>
      </c>
      <c r="BL204" s="17" t="s">
        <v>91</v>
      </c>
      <c r="BM204" s="145" t="s">
        <v>1346</v>
      </c>
    </row>
    <row r="205" spans="2:65" s="1" customFormat="1" ht="37.9" customHeight="1">
      <c r="B205" s="133"/>
      <c r="C205" s="134" t="s">
        <v>583</v>
      </c>
      <c r="D205" s="134" t="s">
        <v>174</v>
      </c>
      <c r="E205" s="135" t="s">
        <v>1277</v>
      </c>
      <c r="F205" s="136" t="s">
        <v>1278</v>
      </c>
      <c r="G205" s="137" t="s">
        <v>1228</v>
      </c>
      <c r="H205" s="138">
        <v>3</v>
      </c>
      <c r="I205" s="139"/>
      <c r="J205" s="140">
        <f t="shared" si="20"/>
        <v>0</v>
      </c>
      <c r="K205" s="136" t="s">
        <v>1</v>
      </c>
      <c r="L205" s="32"/>
      <c r="M205" s="141" t="s">
        <v>1</v>
      </c>
      <c r="N205" s="142" t="s">
        <v>42</v>
      </c>
      <c r="P205" s="143">
        <f t="shared" si="21"/>
        <v>0</v>
      </c>
      <c r="Q205" s="143">
        <v>0</v>
      </c>
      <c r="R205" s="143">
        <f t="shared" si="22"/>
        <v>0</v>
      </c>
      <c r="S205" s="143">
        <v>0</v>
      </c>
      <c r="T205" s="144">
        <f t="shared" si="23"/>
        <v>0</v>
      </c>
      <c r="AR205" s="145" t="s">
        <v>91</v>
      </c>
      <c r="AT205" s="145" t="s">
        <v>174</v>
      </c>
      <c r="AU205" s="145" t="s">
        <v>85</v>
      </c>
      <c r="AY205" s="17" t="s">
        <v>172</v>
      </c>
      <c r="BE205" s="146">
        <f t="shared" si="24"/>
        <v>0</v>
      </c>
      <c r="BF205" s="146">
        <f t="shared" si="25"/>
        <v>0</v>
      </c>
      <c r="BG205" s="146">
        <f t="shared" si="26"/>
        <v>0</v>
      </c>
      <c r="BH205" s="146">
        <f t="shared" si="27"/>
        <v>0</v>
      </c>
      <c r="BI205" s="146">
        <f t="shared" si="28"/>
        <v>0</v>
      </c>
      <c r="BJ205" s="17" t="s">
        <v>8</v>
      </c>
      <c r="BK205" s="146">
        <f t="shared" si="29"/>
        <v>0</v>
      </c>
      <c r="BL205" s="17" t="s">
        <v>91</v>
      </c>
      <c r="BM205" s="145" t="s">
        <v>1347</v>
      </c>
    </row>
    <row r="206" spans="2:65" s="1" customFormat="1" ht="16.5" customHeight="1">
      <c r="B206" s="133"/>
      <c r="C206" s="134" t="s">
        <v>591</v>
      </c>
      <c r="D206" s="134" t="s">
        <v>174</v>
      </c>
      <c r="E206" s="135" t="s">
        <v>1348</v>
      </c>
      <c r="F206" s="136" t="s">
        <v>1349</v>
      </c>
      <c r="G206" s="137" t="s">
        <v>202</v>
      </c>
      <c r="H206" s="138">
        <v>6</v>
      </c>
      <c r="I206" s="139"/>
      <c r="J206" s="140">
        <f t="shared" si="20"/>
        <v>0</v>
      </c>
      <c r="K206" s="136" t="s">
        <v>1</v>
      </c>
      <c r="L206" s="32"/>
      <c r="M206" s="141" t="s">
        <v>1</v>
      </c>
      <c r="N206" s="142" t="s">
        <v>42</v>
      </c>
      <c r="P206" s="143">
        <f t="shared" si="21"/>
        <v>0</v>
      </c>
      <c r="Q206" s="143">
        <v>0</v>
      </c>
      <c r="R206" s="143">
        <f t="shared" si="22"/>
        <v>0</v>
      </c>
      <c r="S206" s="143">
        <v>0</v>
      </c>
      <c r="T206" s="144">
        <f t="shared" si="23"/>
        <v>0</v>
      </c>
      <c r="AR206" s="145" t="s">
        <v>91</v>
      </c>
      <c r="AT206" s="145" t="s">
        <v>174</v>
      </c>
      <c r="AU206" s="145" t="s">
        <v>85</v>
      </c>
      <c r="AY206" s="17" t="s">
        <v>172</v>
      </c>
      <c r="BE206" s="146">
        <f t="shared" si="24"/>
        <v>0</v>
      </c>
      <c r="BF206" s="146">
        <f t="shared" si="25"/>
        <v>0</v>
      </c>
      <c r="BG206" s="146">
        <f t="shared" si="26"/>
        <v>0</v>
      </c>
      <c r="BH206" s="146">
        <f t="shared" si="27"/>
        <v>0</v>
      </c>
      <c r="BI206" s="146">
        <f t="shared" si="28"/>
        <v>0</v>
      </c>
      <c r="BJ206" s="17" t="s">
        <v>8</v>
      </c>
      <c r="BK206" s="146">
        <f t="shared" si="29"/>
        <v>0</v>
      </c>
      <c r="BL206" s="17" t="s">
        <v>91</v>
      </c>
      <c r="BM206" s="145" t="s">
        <v>1350</v>
      </c>
    </row>
    <row r="207" spans="2:65" s="1" customFormat="1" ht="16.5" customHeight="1">
      <c r="B207" s="133"/>
      <c r="C207" s="134" t="s">
        <v>594</v>
      </c>
      <c r="D207" s="134" t="s">
        <v>174</v>
      </c>
      <c r="E207" s="135" t="s">
        <v>1351</v>
      </c>
      <c r="F207" s="136" t="s">
        <v>1352</v>
      </c>
      <c r="G207" s="137" t="s">
        <v>202</v>
      </c>
      <c r="H207" s="138">
        <v>4</v>
      </c>
      <c r="I207" s="139"/>
      <c r="J207" s="140">
        <f t="shared" si="20"/>
        <v>0</v>
      </c>
      <c r="K207" s="136" t="s">
        <v>1</v>
      </c>
      <c r="L207" s="32"/>
      <c r="M207" s="141" t="s">
        <v>1</v>
      </c>
      <c r="N207" s="142" t="s">
        <v>42</v>
      </c>
      <c r="P207" s="143">
        <f t="shared" si="21"/>
        <v>0</v>
      </c>
      <c r="Q207" s="143">
        <v>0</v>
      </c>
      <c r="R207" s="143">
        <f t="shared" si="22"/>
        <v>0</v>
      </c>
      <c r="S207" s="143">
        <v>0</v>
      </c>
      <c r="T207" s="144">
        <f t="shared" si="23"/>
        <v>0</v>
      </c>
      <c r="AR207" s="145" t="s">
        <v>91</v>
      </c>
      <c r="AT207" s="145" t="s">
        <v>174</v>
      </c>
      <c r="AU207" s="145" t="s">
        <v>85</v>
      </c>
      <c r="AY207" s="17" t="s">
        <v>172</v>
      </c>
      <c r="BE207" s="146">
        <f t="shared" si="24"/>
        <v>0</v>
      </c>
      <c r="BF207" s="146">
        <f t="shared" si="25"/>
        <v>0</v>
      </c>
      <c r="BG207" s="146">
        <f t="shared" si="26"/>
        <v>0</v>
      </c>
      <c r="BH207" s="146">
        <f t="shared" si="27"/>
        <v>0</v>
      </c>
      <c r="BI207" s="146">
        <f t="shared" si="28"/>
        <v>0</v>
      </c>
      <c r="BJ207" s="17" t="s">
        <v>8</v>
      </c>
      <c r="BK207" s="146">
        <f t="shared" si="29"/>
        <v>0</v>
      </c>
      <c r="BL207" s="17" t="s">
        <v>91</v>
      </c>
      <c r="BM207" s="145" t="s">
        <v>1353</v>
      </c>
    </row>
    <row r="208" spans="2:65" s="1" customFormat="1" ht="37.9" customHeight="1">
      <c r="B208" s="133"/>
      <c r="C208" s="134" t="s">
        <v>599</v>
      </c>
      <c r="D208" s="134" t="s">
        <v>174</v>
      </c>
      <c r="E208" s="135" t="s">
        <v>1279</v>
      </c>
      <c r="F208" s="136" t="s">
        <v>1280</v>
      </c>
      <c r="G208" s="137" t="s">
        <v>1228</v>
      </c>
      <c r="H208" s="138">
        <v>1</v>
      </c>
      <c r="I208" s="139"/>
      <c r="J208" s="140">
        <f t="shared" si="20"/>
        <v>0</v>
      </c>
      <c r="K208" s="136" t="s">
        <v>1</v>
      </c>
      <c r="L208" s="32"/>
      <c r="M208" s="141" t="s">
        <v>1</v>
      </c>
      <c r="N208" s="142" t="s">
        <v>42</v>
      </c>
      <c r="P208" s="143">
        <f t="shared" si="21"/>
        <v>0</v>
      </c>
      <c r="Q208" s="143">
        <v>0</v>
      </c>
      <c r="R208" s="143">
        <f t="shared" si="22"/>
        <v>0</v>
      </c>
      <c r="S208" s="143">
        <v>0</v>
      </c>
      <c r="T208" s="144">
        <f t="shared" si="23"/>
        <v>0</v>
      </c>
      <c r="AR208" s="145" t="s">
        <v>91</v>
      </c>
      <c r="AT208" s="145" t="s">
        <v>174</v>
      </c>
      <c r="AU208" s="145" t="s">
        <v>85</v>
      </c>
      <c r="AY208" s="17" t="s">
        <v>172</v>
      </c>
      <c r="BE208" s="146">
        <f t="shared" si="24"/>
        <v>0</v>
      </c>
      <c r="BF208" s="146">
        <f t="shared" si="25"/>
        <v>0</v>
      </c>
      <c r="BG208" s="146">
        <f t="shared" si="26"/>
        <v>0</v>
      </c>
      <c r="BH208" s="146">
        <f t="shared" si="27"/>
        <v>0</v>
      </c>
      <c r="BI208" s="146">
        <f t="shared" si="28"/>
        <v>0</v>
      </c>
      <c r="BJ208" s="17" t="s">
        <v>8</v>
      </c>
      <c r="BK208" s="146">
        <f t="shared" si="29"/>
        <v>0</v>
      </c>
      <c r="BL208" s="17" t="s">
        <v>91</v>
      </c>
      <c r="BM208" s="145" t="s">
        <v>1354</v>
      </c>
    </row>
    <row r="209" spans="2:65" s="1" customFormat="1" ht="24.2" customHeight="1">
      <c r="B209" s="133"/>
      <c r="C209" s="134" t="s">
        <v>604</v>
      </c>
      <c r="D209" s="134" t="s">
        <v>174</v>
      </c>
      <c r="E209" s="135" t="s">
        <v>1281</v>
      </c>
      <c r="F209" s="136" t="s">
        <v>1282</v>
      </c>
      <c r="G209" s="137" t="s">
        <v>1228</v>
      </c>
      <c r="H209" s="138">
        <v>2</v>
      </c>
      <c r="I209" s="139"/>
      <c r="J209" s="140">
        <f t="shared" si="20"/>
        <v>0</v>
      </c>
      <c r="K209" s="136" t="s">
        <v>1</v>
      </c>
      <c r="L209" s="32"/>
      <c r="M209" s="141" t="s">
        <v>1</v>
      </c>
      <c r="N209" s="142" t="s">
        <v>42</v>
      </c>
      <c r="P209" s="143">
        <f t="shared" si="21"/>
        <v>0</v>
      </c>
      <c r="Q209" s="143">
        <v>0</v>
      </c>
      <c r="R209" s="143">
        <f t="shared" si="22"/>
        <v>0</v>
      </c>
      <c r="S209" s="143">
        <v>0</v>
      </c>
      <c r="T209" s="144">
        <f t="shared" si="23"/>
        <v>0</v>
      </c>
      <c r="AR209" s="145" t="s">
        <v>91</v>
      </c>
      <c r="AT209" s="145" t="s">
        <v>174</v>
      </c>
      <c r="AU209" s="145" t="s">
        <v>85</v>
      </c>
      <c r="AY209" s="17" t="s">
        <v>172</v>
      </c>
      <c r="BE209" s="146">
        <f t="shared" si="24"/>
        <v>0</v>
      </c>
      <c r="BF209" s="146">
        <f t="shared" si="25"/>
        <v>0</v>
      </c>
      <c r="BG209" s="146">
        <f t="shared" si="26"/>
        <v>0</v>
      </c>
      <c r="BH209" s="146">
        <f t="shared" si="27"/>
        <v>0</v>
      </c>
      <c r="BI209" s="146">
        <f t="shared" si="28"/>
        <v>0</v>
      </c>
      <c r="BJ209" s="17" t="s">
        <v>8</v>
      </c>
      <c r="BK209" s="146">
        <f t="shared" si="29"/>
        <v>0</v>
      </c>
      <c r="BL209" s="17" t="s">
        <v>91</v>
      </c>
      <c r="BM209" s="145" t="s">
        <v>1355</v>
      </c>
    </row>
    <row r="210" spans="2:65" s="1" customFormat="1" ht="16.5" customHeight="1">
      <c r="B210" s="133"/>
      <c r="C210" s="134" t="s">
        <v>609</v>
      </c>
      <c r="D210" s="134" t="s">
        <v>174</v>
      </c>
      <c r="E210" s="135" t="s">
        <v>1243</v>
      </c>
      <c r="F210" s="136" t="s">
        <v>1244</v>
      </c>
      <c r="G210" s="137" t="s">
        <v>1228</v>
      </c>
      <c r="H210" s="138">
        <v>3</v>
      </c>
      <c r="I210" s="139"/>
      <c r="J210" s="140">
        <f t="shared" si="20"/>
        <v>0</v>
      </c>
      <c r="K210" s="136" t="s">
        <v>1</v>
      </c>
      <c r="L210" s="32"/>
      <c r="M210" s="141" t="s">
        <v>1</v>
      </c>
      <c r="N210" s="142" t="s">
        <v>42</v>
      </c>
      <c r="P210" s="143">
        <f t="shared" si="21"/>
        <v>0</v>
      </c>
      <c r="Q210" s="143">
        <v>0</v>
      </c>
      <c r="R210" s="143">
        <f t="shared" si="22"/>
        <v>0</v>
      </c>
      <c r="S210" s="143">
        <v>0</v>
      </c>
      <c r="T210" s="144">
        <f t="shared" si="23"/>
        <v>0</v>
      </c>
      <c r="AR210" s="145" t="s">
        <v>91</v>
      </c>
      <c r="AT210" s="145" t="s">
        <v>174</v>
      </c>
      <c r="AU210" s="145" t="s">
        <v>85</v>
      </c>
      <c r="AY210" s="17" t="s">
        <v>172</v>
      </c>
      <c r="BE210" s="146">
        <f t="shared" si="24"/>
        <v>0</v>
      </c>
      <c r="BF210" s="146">
        <f t="shared" si="25"/>
        <v>0</v>
      </c>
      <c r="BG210" s="146">
        <f t="shared" si="26"/>
        <v>0</v>
      </c>
      <c r="BH210" s="146">
        <f t="shared" si="27"/>
        <v>0</v>
      </c>
      <c r="BI210" s="146">
        <f t="shared" si="28"/>
        <v>0</v>
      </c>
      <c r="BJ210" s="17" t="s">
        <v>8</v>
      </c>
      <c r="BK210" s="146">
        <f t="shared" si="29"/>
        <v>0</v>
      </c>
      <c r="BL210" s="17" t="s">
        <v>91</v>
      </c>
      <c r="BM210" s="145" t="s">
        <v>1356</v>
      </c>
    </row>
    <row r="211" spans="2:65" s="1" customFormat="1" ht="16.5" customHeight="1">
      <c r="B211" s="133"/>
      <c r="C211" s="134" t="s">
        <v>613</v>
      </c>
      <c r="D211" s="134" t="s">
        <v>174</v>
      </c>
      <c r="E211" s="135" t="s">
        <v>1357</v>
      </c>
      <c r="F211" s="136" t="s">
        <v>1358</v>
      </c>
      <c r="G211" s="137" t="s">
        <v>1359</v>
      </c>
      <c r="H211" s="138">
        <v>14</v>
      </c>
      <c r="I211" s="139"/>
      <c r="J211" s="140">
        <f t="shared" si="20"/>
        <v>0</v>
      </c>
      <c r="K211" s="136" t="s">
        <v>1</v>
      </c>
      <c r="L211" s="32"/>
      <c r="M211" s="141" t="s">
        <v>1</v>
      </c>
      <c r="N211" s="142" t="s">
        <v>42</v>
      </c>
      <c r="P211" s="143">
        <f t="shared" si="21"/>
        <v>0</v>
      </c>
      <c r="Q211" s="143">
        <v>0</v>
      </c>
      <c r="R211" s="143">
        <f t="shared" si="22"/>
        <v>0</v>
      </c>
      <c r="S211" s="143">
        <v>0</v>
      </c>
      <c r="T211" s="144">
        <f t="shared" si="23"/>
        <v>0</v>
      </c>
      <c r="AR211" s="145" t="s">
        <v>91</v>
      </c>
      <c r="AT211" s="145" t="s">
        <v>174</v>
      </c>
      <c r="AU211" s="145" t="s">
        <v>85</v>
      </c>
      <c r="AY211" s="17" t="s">
        <v>172</v>
      </c>
      <c r="BE211" s="146">
        <f t="shared" si="24"/>
        <v>0</v>
      </c>
      <c r="BF211" s="146">
        <f t="shared" si="25"/>
        <v>0</v>
      </c>
      <c r="BG211" s="146">
        <f t="shared" si="26"/>
        <v>0</v>
      </c>
      <c r="BH211" s="146">
        <f t="shared" si="27"/>
        <v>0</v>
      </c>
      <c r="BI211" s="146">
        <f t="shared" si="28"/>
        <v>0</v>
      </c>
      <c r="BJ211" s="17" t="s">
        <v>8</v>
      </c>
      <c r="BK211" s="146">
        <f t="shared" si="29"/>
        <v>0</v>
      </c>
      <c r="BL211" s="17" t="s">
        <v>91</v>
      </c>
      <c r="BM211" s="145" t="s">
        <v>1360</v>
      </c>
    </row>
    <row r="212" spans="2:65" s="1" customFormat="1" ht="16.5" customHeight="1">
      <c r="B212" s="133"/>
      <c r="C212" s="134" t="s">
        <v>619</v>
      </c>
      <c r="D212" s="134" t="s">
        <v>174</v>
      </c>
      <c r="E212" s="135" t="s">
        <v>1361</v>
      </c>
      <c r="F212" s="136" t="s">
        <v>1362</v>
      </c>
      <c r="G212" s="137" t="s">
        <v>1359</v>
      </c>
      <c r="H212" s="138">
        <v>10</v>
      </c>
      <c r="I212" s="139"/>
      <c r="J212" s="140">
        <f t="shared" si="20"/>
        <v>0</v>
      </c>
      <c r="K212" s="136" t="s">
        <v>1</v>
      </c>
      <c r="L212" s="32"/>
      <c r="M212" s="141" t="s">
        <v>1</v>
      </c>
      <c r="N212" s="142" t="s">
        <v>42</v>
      </c>
      <c r="P212" s="143">
        <f t="shared" si="21"/>
        <v>0</v>
      </c>
      <c r="Q212" s="143">
        <v>0</v>
      </c>
      <c r="R212" s="143">
        <f t="shared" si="22"/>
        <v>0</v>
      </c>
      <c r="S212" s="143">
        <v>0</v>
      </c>
      <c r="T212" s="144">
        <f t="shared" si="23"/>
        <v>0</v>
      </c>
      <c r="AR212" s="145" t="s">
        <v>91</v>
      </c>
      <c r="AT212" s="145" t="s">
        <v>174</v>
      </c>
      <c r="AU212" s="145" t="s">
        <v>85</v>
      </c>
      <c r="AY212" s="17" t="s">
        <v>172</v>
      </c>
      <c r="BE212" s="146">
        <f t="shared" si="24"/>
        <v>0</v>
      </c>
      <c r="BF212" s="146">
        <f t="shared" si="25"/>
        <v>0</v>
      </c>
      <c r="BG212" s="146">
        <f t="shared" si="26"/>
        <v>0</v>
      </c>
      <c r="BH212" s="146">
        <f t="shared" si="27"/>
        <v>0</v>
      </c>
      <c r="BI212" s="146">
        <f t="shared" si="28"/>
        <v>0</v>
      </c>
      <c r="BJ212" s="17" t="s">
        <v>8</v>
      </c>
      <c r="BK212" s="146">
        <f t="shared" si="29"/>
        <v>0</v>
      </c>
      <c r="BL212" s="17" t="s">
        <v>91</v>
      </c>
      <c r="BM212" s="145" t="s">
        <v>1363</v>
      </c>
    </row>
    <row r="213" spans="2:65" s="1" customFormat="1" ht="16.5" customHeight="1">
      <c r="B213" s="133"/>
      <c r="C213" s="134" t="s">
        <v>626</v>
      </c>
      <c r="D213" s="134" t="s">
        <v>174</v>
      </c>
      <c r="E213" s="135" t="s">
        <v>1364</v>
      </c>
      <c r="F213" s="136" t="s">
        <v>1365</v>
      </c>
      <c r="G213" s="137" t="s">
        <v>1359</v>
      </c>
      <c r="H213" s="138">
        <v>6</v>
      </c>
      <c r="I213" s="139"/>
      <c r="J213" s="140">
        <f t="shared" si="20"/>
        <v>0</v>
      </c>
      <c r="K213" s="136" t="s">
        <v>1</v>
      </c>
      <c r="L213" s="32"/>
      <c r="M213" s="141" t="s">
        <v>1</v>
      </c>
      <c r="N213" s="142" t="s">
        <v>42</v>
      </c>
      <c r="P213" s="143">
        <f t="shared" si="21"/>
        <v>0</v>
      </c>
      <c r="Q213" s="143">
        <v>0</v>
      </c>
      <c r="R213" s="143">
        <f t="shared" si="22"/>
        <v>0</v>
      </c>
      <c r="S213" s="143">
        <v>0</v>
      </c>
      <c r="T213" s="144">
        <f t="shared" si="23"/>
        <v>0</v>
      </c>
      <c r="AR213" s="145" t="s">
        <v>91</v>
      </c>
      <c r="AT213" s="145" t="s">
        <v>174</v>
      </c>
      <c r="AU213" s="145" t="s">
        <v>85</v>
      </c>
      <c r="AY213" s="17" t="s">
        <v>172</v>
      </c>
      <c r="BE213" s="146">
        <f t="shared" si="24"/>
        <v>0</v>
      </c>
      <c r="BF213" s="146">
        <f t="shared" si="25"/>
        <v>0</v>
      </c>
      <c r="BG213" s="146">
        <f t="shared" si="26"/>
        <v>0</v>
      </c>
      <c r="BH213" s="146">
        <f t="shared" si="27"/>
        <v>0</v>
      </c>
      <c r="BI213" s="146">
        <f t="shared" si="28"/>
        <v>0</v>
      </c>
      <c r="BJ213" s="17" t="s">
        <v>8</v>
      </c>
      <c r="BK213" s="146">
        <f t="shared" si="29"/>
        <v>0</v>
      </c>
      <c r="BL213" s="17" t="s">
        <v>91</v>
      </c>
      <c r="BM213" s="145" t="s">
        <v>1366</v>
      </c>
    </row>
    <row r="214" spans="2:65" s="1" customFormat="1" ht="16.5" customHeight="1">
      <c r="B214" s="133"/>
      <c r="C214" s="134" t="s">
        <v>632</v>
      </c>
      <c r="D214" s="134" t="s">
        <v>174</v>
      </c>
      <c r="E214" s="135" t="s">
        <v>1367</v>
      </c>
      <c r="F214" s="136" t="s">
        <v>1368</v>
      </c>
      <c r="G214" s="137" t="s">
        <v>1228</v>
      </c>
      <c r="H214" s="138">
        <v>1</v>
      </c>
      <c r="I214" s="139"/>
      <c r="J214" s="140">
        <f t="shared" si="20"/>
        <v>0</v>
      </c>
      <c r="K214" s="136" t="s">
        <v>1</v>
      </c>
      <c r="L214" s="32"/>
      <c r="M214" s="141" t="s">
        <v>1</v>
      </c>
      <c r="N214" s="142" t="s">
        <v>42</v>
      </c>
      <c r="P214" s="143">
        <f t="shared" si="21"/>
        <v>0</v>
      </c>
      <c r="Q214" s="143">
        <v>0</v>
      </c>
      <c r="R214" s="143">
        <f t="shared" si="22"/>
        <v>0</v>
      </c>
      <c r="S214" s="143">
        <v>0</v>
      </c>
      <c r="T214" s="144">
        <f t="shared" si="23"/>
        <v>0</v>
      </c>
      <c r="AR214" s="145" t="s">
        <v>91</v>
      </c>
      <c r="AT214" s="145" t="s">
        <v>174</v>
      </c>
      <c r="AU214" s="145" t="s">
        <v>85</v>
      </c>
      <c r="AY214" s="17" t="s">
        <v>172</v>
      </c>
      <c r="BE214" s="146">
        <f t="shared" si="24"/>
        <v>0</v>
      </c>
      <c r="BF214" s="146">
        <f t="shared" si="25"/>
        <v>0</v>
      </c>
      <c r="BG214" s="146">
        <f t="shared" si="26"/>
        <v>0</v>
      </c>
      <c r="BH214" s="146">
        <f t="shared" si="27"/>
        <v>0</v>
      </c>
      <c r="BI214" s="146">
        <f t="shared" si="28"/>
        <v>0</v>
      </c>
      <c r="BJ214" s="17" t="s">
        <v>8</v>
      </c>
      <c r="BK214" s="146">
        <f t="shared" si="29"/>
        <v>0</v>
      </c>
      <c r="BL214" s="17" t="s">
        <v>91</v>
      </c>
      <c r="BM214" s="145" t="s">
        <v>1369</v>
      </c>
    </row>
    <row r="215" spans="2:65" s="1" customFormat="1" ht="16.5" customHeight="1">
      <c r="B215" s="133"/>
      <c r="C215" s="134" t="s">
        <v>636</v>
      </c>
      <c r="D215" s="134" t="s">
        <v>174</v>
      </c>
      <c r="E215" s="135" t="s">
        <v>1370</v>
      </c>
      <c r="F215" s="136" t="s">
        <v>1371</v>
      </c>
      <c r="G215" s="137" t="s">
        <v>1228</v>
      </c>
      <c r="H215" s="138">
        <v>1</v>
      </c>
      <c r="I215" s="139"/>
      <c r="J215" s="140">
        <f t="shared" si="20"/>
        <v>0</v>
      </c>
      <c r="K215" s="136" t="s">
        <v>1</v>
      </c>
      <c r="L215" s="32"/>
      <c r="M215" s="141" t="s">
        <v>1</v>
      </c>
      <c r="N215" s="142" t="s">
        <v>42</v>
      </c>
      <c r="P215" s="143">
        <f t="shared" si="21"/>
        <v>0</v>
      </c>
      <c r="Q215" s="143">
        <v>0</v>
      </c>
      <c r="R215" s="143">
        <f t="shared" si="22"/>
        <v>0</v>
      </c>
      <c r="S215" s="143">
        <v>0</v>
      </c>
      <c r="T215" s="144">
        <f t="shared" si="23"/>
        <v>0</v>
      </c>
      <c r="AR215" s="145" t="s">
        <v>91</v>
      </c>
      <c r="AT215" s="145" t="s">
        <v>174</v>
      </c>
      <c r="AU215" s="145" t="s">
        <v>85</v>
      </c>
      <c r="AY215" s="17" t="s">
        <v>172</v>
      </c>
      <c r="BE215" s="146">
        <f t="shared" si="24"/>
        <v>0</v>
      </c>
      <c r="BF215" s="146">
        <f t="shared" si="25"/>
        <v>0</v>
      </c>
      <c r="BG215" s="146">
        <f t="shared" si="26"/>
        <v>0</v>
      </c>
      <c r="BH215" s="146">
        <f t="shared" si="27"/>
        <v>0</v>
      </c>
      <c r="BI215" s="146">
        <f t="shared" si="28"/>
        <v>0</v>
      </c>
      <c r="BJ215" s="17" t="s">
        <v>8</v>
      </c>
      <c r="BK215" s="146">
        <f t="shared" si="29"/>
        <v>0</v>
      </c>
      <c r="BL215" s="17" t="s">
        <v>91</v>
      </c>
      <c r="BM215" s="145" t="s">
        <v>1372</v>
      </c>
    </row>
    <row r="216" spans="2:65" s="1" customFormat="1" ht="24.2" customHeight="1">
      <c r="B216" s="133"/>
      <c r="C216" s="134" t="s">
        <v>645</v>
      </c>
      <c r="D216" s="134" t="s">
        <v>174</v>
      </c>
      <c r="E216" s="135" t="s">
        <v>1373</v>
      </c>
      <c r="F216" s="136" t="s">
        <v>1374</v>
      </c>
      <c r="G216" s="137" t="s">
        <v>1228</v>
      </c>
      <c r="H216" s="138">
        <v>1</v>
      </c>
      <c r="I216" s="139"/>
      <c r="J216" s="140">
        <f t="shared" si="20"/>
        <v>0</v>
      </c>
      <c r="K216" s="136" t="s">
        <v>1</v>
      </c>
      <c r="L216" s="32"/>
      <c r="M216" s="141" t="s">
        <v>1</v>
      </c>
      <c r="N216" s="142" t="s">
        <v>42</v>
      </c>
      <c r="P216" s="143">
        <f t="shared" si="21"/>
        <v>0</v>
      </c>
      <c r="Q216" s="143">
        <v>0</v>
      </c>
      <c r="R216" s="143">
        <f t="shared" si="22"/>
        <v>0</v>
      </c>
      <c r="S216" s="143">
        <v>0</v>
      </c>
      <c r="T216" s="144">
        <f t="shared" si="23"/>
        <v>0</v>
      </c>
      <c r="AR216" s="145" t="s">
        <v>91</v>
      </c>
      <c r="AT216" s="145" t="s">
        <v>174</v>
      </c>
      <c r="AU216" s="145" t="s">
        <v>85</v>
      </c>
      <c r="AY216" s="17" t="s">
        <v>172</v>
      </c>
      <c r="BE216" s="146">
        <f t="shared" si="24"/>
        <v>0</v>
      </c>
      <c r="BF216" s="146">
        <f t="shared" si="25"/>
        <v>0</v>
      </c>
      <c r="BG216" s="146">
        <f t="shared" si="26"/>
        <v>0</v>
      </c>
      <c r="BH216" s="146">
        <f t="shared" si="27"/>
        <v>0</v>
      </c>
      <c r="BI216" s="146">
        <f t="shared" si="28"/>
        <v>0</v>
      </c>
      <c r="BJ216" s="17" t="s">
        <v>8</v>
      </c>
      <c r="BK216" s="146">
        <f t="shared" si="29"/>
        <v>0</v>
      </c>
      <c r="BL216" s="17" t="s">
        <v>91</v>
      </c>
      <c r="BM216" s="145" t="s">
        <v>1375</v>
      </c>
    </row>
    <row r="217" spans="2:65" s="1" customFormat="1" ht="33" customHeight="1">
      <c r="B217" s="133"/>
      <c r="C217" s="134" t="s">
        <v>653</v>
      </c>
      <c r="D217" s="134" t="s">
        <v>174</v>
      </c>
      <c r="E217" s="135" t="s">
        <v>1247</v>
      </c>
      <c r="F217" s="136" t="s">
        <v>1248</v>
      </c>
      <c r="G217" s="137" t="s">
        <v>1228</v>
      </c>
      <c r="H217" s="138">
        <v>3</v>
      </c>
      <c r="I217" s="139"/>
      <c r="J217" s="140">
        <f t="shared" si="20"/>
        <v>0</v>
      </c>
      <c r="K217" s="136" t="s">
        <v>1</v>
      </c>
      <c r="L217" s="32"/>
      <c r="M217" s="141" t="s">
        <v>1</v>
      </c>
      <c r="N217" s="142" t="s">
        <v>42</v>
      </c>
      <c r="P217" s="143">
        <f t="shared" si="21"/>
        <v>0</v>
      </c>
      <c r="Q217" s="143">
        <v>0</v>
      </c>
      <c r="R217" s="143">
        <f t="shared" si="22"/>
        <v>0</v>
      </c>
      <c r="S217" s="143">
        <v>0</v>
      </c>
      <c r="T217" s="144">
        <f t="shared" si="23"/>
        <v>0</v>
      </c>
      <c r="AR217" s="145" t="s">
        <v>91</v>
      </c>
      <c r="AT217" s="145" t="s">
        <v>174</v>
      </c>
      <c r="AU217" s="145" t="s">
        <v>85</v>
      </c>
      <c r="AY217" s="17" t="s">
        <v>172</v>
      </c>
      <c r="BE217" s="146">
        <f t="shared" si="24"/>
        <v>0</v>
      </c>
      <c r="BF217" s="146">
        <f t="shared" si="25"/>
        <v>0</v>
      </c>
      <c r="BG217" s="146">
        <f t="shared" si="26"/>
        <v>0</v>
      </c>
      <c r="BH217" s="146">
        <f t="shared" si="27"/>
        <v>0</v>
      </c>
      <c r="BI217" s="146">
        <f t="shared" si="28"/>
        <v>0</v>
      </c>
      <c r="BJ217" s="17" t="s">
        <v>8</v>
      </c>
      <c r="BK217" s="146">
        <f t="shared" si="29"/>
        <v>0</v>
      </c>
      <c r="BL217" s="17" t="s">
        <v>91</v>
      </c>
      <c r="BM217" s="145" t="s">
        <v>1376</v>
      </c>
    </row>
    <row r="218" spans="2:65" s="1" customFormat="1" ht="16.5" customHeight="1">
      <c r="B218" s="133"/>
      <c r="C218" s="134" t="s">
        <v>657</v>
      </c>
      <c r="D218" s="134" t="s">
        <v>174</v>
      </c>
      <c r="E218" s="135" t="s">
        <v>1377</v>
      </c>
      <c r="F218" s="136" t="s">
        <v>1378</v>
      </c>
      <c r="G218" s="137" t="s">
        <v>1228</v>
      </c>
      <c r="H218" s="138">
        <v>1</v>
      </c>
      <c r="I218" s="139"/>
      <c r="J218" s="140">
        <f t="shared" si="20"/>
        <v>0</v>
      </c>
      <c r="K218" s="136" t="s">
        <v>1</v>
      </c>
      <c r="L218" s="32"/>
      <c r="M218" s="141" t="s">
        <v>1</v>
      </c>
      <c r="N218" s="142" t="s">
        <v>42</v>
      </c>
      <c r="P218" s="143">
        <f t="shared" si="21"/>
        <v>0</v>
      </c>
      <c r="Q218" s="143">
        <v>0</v>
      </c>
      <c r="R218" s="143">
        <f t="shared" si="22"/>
        <v>0</v>
      </c>
      <c r="S218" s="143">
        <v>0</v>
      </c>
      <c r="T218" s="144">
        <f t="shared" si="23"/>
        <v>0</v>
      </c>
      <c r="AR218" s="145" t="s">
        <v>91</v>
      </c>
      <c r="AT218" s="145" t="s">
        <v>174</v>
      </c>
      <c r="AU218" s="145" t="s">
        <v>85</v>
      </c>
      <c r="AY218" s="17" t="s">
        <v>172</v>
      </c>
      <c r="BE218" s="146">
        <f t="shared" si="24"/>
        <v>0</v>
      </c>
      <c r="BF218" s="146">
        <f t="shared" si="25"/>
        <v>0</v>
      </c>
      <c r="BG218" s="146">
        <f t="shared" si="26"/>
        <v>0</v>
      </c>
      <c r="BH218" s="146">
        <f t="shared" si="27"/>
        <v>0</v>
      </c>
      <c r="BI218" s="146">
        <f t="shared" si="28"/>
        <v>0</v>
      </c>
      <c r="BJ218" s="17" t="s">
        <v>8</v>
      </c>
      <c r="BK218" s="146">
        <f t="shared" si="29"/>
        <v>0</v>
      </c>
      <c r="BL218" s="17" t="s">
        <v>91</v>
      </c>
      <c r="BM218" s="145" t="s">
        <v>1379</v>
      </c>
    </row>
    <row r="219" spans="2:65" s="1" customFormat="1" ht="16.5" customHeight="1">
      <c r="B219" s="133"/>
      <c r="C219" s="134" t="s">
        <v>668</v>
      </c>
      <c r="D219" s="134" t="s">
        <v>174</v>
      </c>
      <c r="E219" s="135" t="s">
        <v>1380</v>
      </c>
      <c r="F219" s="136" t="s">
        <v>1381</v>
      </c>
      <c r="G219" s="137" t="s">
        <v>1228</v>
      </c>
      <c r="H219" s="138">
        <v>2</v>
      </c>
      <c r="I219" s="139"/>
      <c r="J219" s="140">
        <f t="shared" ref="J219:J223" si="30">ROUND(I219*H219,0)</f>
        <v>0</v>
      </c>
      <c r="K219" s="136" t="s">
        <v>1</v>
      </c>
      <c r="L219" s="32"/>
      <c r="M219" s="141" t="s">
        <v>1</v>
      </c>
      <c r="N219" s="142" t="s">
        <v>42</v>
      </c>
      <c r="P219" s="143">
        <f t="shared" ref="P219:P223" si="31">O219*H219</f>
        <v>0</v>
      </c>
      <c r="Q219" s="143">
        <v>0</v>
      </c>
      <c r="R219" s="143">
        <f t="shared" ref="R219:R223" si="32">Q219*H219</f>
        <v>0</v>
      </c>
      <c r="S219" s="143">
        <v>0</v>
      </c>
      <c r="T219" s="144">
        <f t="shared" ref="T219:T223" si="33">S219*H219</f>
        <v>0</v>
      </c>
      <c r="AR219" s="145" t="s">
        <v>91</v>
      </c>
      <c r="AT219" s="145" t="s">
        <v>174</v>
      </c>
      <c r="AU219" s="145" t="s">
        <v>85</v>
      </c>
      <c r="AY219" s="17" t="s">
        <v>172</v>
      </c>
      <c r="BE219" s="146">
        <f t="shared" si="24"/>
        <v>0</v>
      </c>
      <c r="BF219" s="146">
        <f t="shared" si="25"/>
        <v>0</v>
      </c>
      <c r="BG219" s="146">
        <f t="shared" si="26"/>
        <v>0</v>
      </c>
      <c r="BH219" s="146">
        <f t="shared" si="27"/>
        <v>0</v>
      </c>
      <c r="BI219" s="146">
        <f t="shared" si="28"/>
        <v>0</v>
      </c>
      <c r="BJ219" s="17" t="s">
        <v>8</v>
      </c>
      <c r="BK219" s="146">
        <f t="shared" si="29"/>
        <v>0</v>
      </c>
      <c r="BL219" s="17" t="s">
        <v>91</v>
      </c>
      <c r="BM219" s="145" t="s">
        <v>1382</v>
      </c>
    </row>
    <row r="220" spans="2:65" s="1" customFormat="1" ht="16.5" customHeight="1">
      <c r="B220" s="133"/>
      <c r="C220" s="134" t="s">
        <v>674</v>
      </c>
      <c r="D220" s="134" t="s">
        <v>174</v>
      </c>
      <c r="E220" s="135" t="s">
        <v>1251</v>
      </c>
      <c r="F220" s="136" t="s">
        <v>1252</v>
      </c>
      <c r="G220" s="137" t="s">
        <v>1228</v>
      </c>
      <c r="H220" s="138">
        <v>14</v>
      </c>
      <c r="I220" s="139"/>
      <c r="J220" s="140">
        <f t="shared" si="30"/>
        <v>0</v>
      </c>
      <c r="K220" s="136" t="s">
        <v>1</v>
      </c>
      <c r="L220" s="32"/>
      <c r="M220" s="141" t="s">
        <v>1</v>
      </c>
      <c r="N220" s="142" t="s">
        <v>42</v>
      </c>
      <c r="P220" s="143">
        <f t="shared" si="31"/>
        <v>0</v>
      </c>
      <c r="Q220" s="143">
        <v>0</v>
      </c>
      <c r="R220" s="143">
        <f t="shared" si="32"/>
        <v>0</v>
      </c>
      <c r="S220" s="143">
        <v>0</v>
      </c>
      <c r="T220" s="144">
        <f t="shared" si="33"/>
        <v>0</v>
      </c>
      <c r="AR220" s="145" t="s">
        <v>91</v>
      </c>
      <c r="AT220" s="145" t="s">
        <v>174</v>
      </c>
      <c r="AU220" s="145" t="s">
        <v>85</v>
      </c>
      <c r="AY220" s="17" t="s">
        <v>172</v>
      </c>
      <c r="BE220" s="146">
        <f t="shared" si="24"/>
        <v>0</v>
      </c>
      <c r="BF220" s="146">
        <f t="shared" si="25"/>
        <v>0</v>
      </c>
      <c r="BG220" s="146">
        <f t="shared" si="26"/>
        <v>0</v>
      </c>
      <c r="BH220" s="146">
        <f t="shared" si="27"/>
        <v>0</v>
      </c>
      <c r="BI220" s="146">
        <f t="shared" si="28"/>
        <v>0</v>
      </c>
      <c r="BJ220" s="17" t="s">
        <v>8</v>
      </c>
      <c r="BK220" s="146">
        <f t="shared" si="29"/>
        <v>0</v>
      </c>
      <c r="BL220" s="17" t="s">
        <v>91</v>
      </c>
      <c r="BM220" s="145" t="s">
        <v>1383</v>
      </c>
    </row>
    <row r="221" spans="2:65" s="1" customFormat="1" ht="16.5" customHeight="1">
      <c r="B221" s="133"/>
      <c r="C221" s="134" t="s">
        <v>109</v>
      </c>
      <c r="D221" s="134" t="s">
        <v>174</v>
      </c>
      <c r="E221" s="135" t="s">
        <v>1253</v>
      </c>
      <c r="F221" s="136" t="s">
        <v>1254</v>
      </c>
      <c r="G221" s="137" t="s">
        <v>1228</v>
      </c>
      <c r="H221" s="138">
        <v>30</v>
      </c>
      <c r="I221" s="139"/>
      <c r="J221" s="140">
        <f t="shared" si="30"/>
        <v>0</v>
      </c>
      <c r="K221" s="136" t="s">
        <v>1</v>
      </c>
      <c r="L221" s="32"/>
      <c r="M221" s="141" t="s">
        <v>1</v>
      </c>
      <c r="N221" s="142" t="s">
        <v>42</v>
      </c>
      <c r="P221" s="143">
        <f t="shared" si="31"/>
        <v>0</v>
      </c>
      <c r="Q221" s="143">
        <v>0</v>
      </c>
      <c r="R221" s="143">
        <f t="shared" si="32"/>
        <v>0</v>
      </c>
      <c r="S221" s="143">
        <v>0</v>
      </c>
      <c r="T221" s="144">
        <f t="shared" si="33"/>
        <v>0</v>
      </c>
      <c r="AR221" s="145" t="s">
        <v>91</v>
      </c>
      <c r="AT221" s="145" t="s">
        <v>174</v>
      </c>
      <c r="AU221" s="145" t="s">
        <v>85</v>
      </c>
      <c r="AY221" s="17" t="s">
        <v>172</v>
      </c>
      <c r="BE221" s="146">
        <f t="shared" si="24"/>
        <v>0</v>
      </c>
      <c r="BF221" s="146">
        <f t="shared" si="25"/>
        <v>0</v>
      </c>
      <c r="BG221" s="146">
        <f t="shared" si="26"/>
        <v>0</v>
      </c>
      <c r="BH221" s="146">
        <f t="shared" si="27"/>
        <v>0</v>
      </c>
      <c r="BI221" s="146">
        <f t="shared" si="28"/>
        <v>0</v>
      </c>
      <c r="BJ221" s="17" t="s">
        <v>8</v>
      </c>
      <c r="BK221" s="146">
        <f t="shared" si="29"/>
        <v>0</v>
      </c>
      <c r="BL221" s="17" t="s">
        <v>91</v>
      </c>
      <c r="BM221" s="145" t="s">
        <v>1384</v>
      </c>
    </row>
    <row r="222" spans="2:65" s="1" customFormat="1" ht="16.5" customHeight="1">
      <c r="B222" s="133"/>
      <c r="C222" s="134" t="s">
        <v>681</v>
      </c>
      <c r="D222" s="134" t="s">
        <v>174</v>
      </c>
      <c r="E222" s="135" t="s">
        <v>1255</v>
      </c>
      <c r="F222" s="136" t="s">
        <v>1256</v>
      </c>
      <c r="G222" s="137" t="s">
        <v>1228</v>
      </c>
      <c r="H222" s="138">
        <v>11</v>
      </c>
      <c r="I222" s="139"/>
      <c r="J222" s="140">
        <f t="shared" si="30"/>
        <v>0</v>
      </c>
      <c r="K222" s="136" t="s">
        <v>1</v>
      </c>
      <c r="L222" s="32"/>
      <c r="M222" s="141" t="s">
        <v>1</v>
      </c>
      <c r="N222" s="142" t="s">
        <v>42</v>
      </c>
      <c r="P222" s="143">
        <f t="shared" si="31"/>
        <v>0</v>
      </c>
      <c r="Q222" s="143">
        <v>0</v>
      </c>
      <c r="R222" s="143">
        <f t="shared" si="32"/>
        <v>0</v>
      </c>
      <c r="S222" s="143">
        <v>0</v>
      </c>
      <c r="T222" s="144">
        <f t="shared" si="33"/>
        <v>0</v>
      </c>
      <c r="AR222" s="145" t="s">
        <v>91</v>
      </c>
      <c r="AT222" s="145" t="s">
        <v>174</v>
      </c>
      <c r="AU222" s="145" t="s">
        <v>85</v>
      </c>
      <c r="AY222" s="17" t="s">
        <v>172</v>
      </c>
      <c r="BE222" s="146">
        <f t="shared" si="24"/>
        <v>0</v>
      </c>
      <c r="BF222" s="146">
        <f t="shared" si="25"/>
        <v>0</v>
      </c>
      <c r="BG222" s="146">
        <f t="shared" si="26"/>
        <v>0</v>
      </c>
      <c r="BH222" s="146">
        <f t="shared" si="27"/>
        <v>0</v>
      </c>
      <c r="BI222" s="146">
        <f t="shared" si="28"/>
        <v>0</v>
      </c>
      <c r="BJ222" s="17" t="s">
        <v>8</v>
      </c>
      <c r="BK222" s="146">
        <f t="shared" si="29"/>
        <v>0</v>
      </c>
      <c r="BL222" s="17" t="s">
        <v>91</v>
      </c>
      <c r="BM222" s="145" t="s">
        <v>1385</v>
      </c>
    </row>
    <row r="223" spans="2:65" s="1" customFormat="1" ht="16.5" customHeight="1">
      <c r="B223" s="133"/>
      <c r="C223" s="134" t="s">
        <v>685</v>
      </c>
      <c r="D223" s="134" t="s">
        <v>174</v>
      </c>
      <c r="E223" s="135" t="s">
        <v>1257</v>
      </c>
      <c r="F223" s="136" t="s">
        <v>1258</v>
      </c>
      <c r="G223" s="137" t="s">
        <v>1228</v>
      </c>
      <c r="H223" s="138">
        <v>4</v>
      </c>
      <c r="I223" s="139"/>
      <c r="J223" s="140">
        <f t="shared" si="30"/>
        <v>0</v>
      </c>
      <c r="K223" s="136" t="s">
        <v>1</v>
      </c>
      <c r="L223" s="32"/>
      <c r="M223" s="141" t="s">
        <v>1</v>
      </c>
      <c r="N223" s="142" t="s">
        <v>42</v>
      </c>
      <c r="P223" s="143">
        <f t="shared" si="31"/>
        <v>0</v>
      </c>
      <c r="Q223" s="143">
        <v>0</v>
      </c>
      <c r="R223" s="143">
        <f t="shared" si="32"/>
        <v>0</v>
      </c>
      <c r="S223" s="143">
        <v>0</v>
      </c>
      <c r="T223" s="144">
        <f t="shared" si="33"/>
        <v>0</v>
      </c>
      <c r="AR223" s="145" t="s">
        <v>91</v>
      </c>
      <c r="AT223" s="145" t="s">
        <v>174</v>
      </c>
      <c r="AU223" s="145" t="s">
        <v>85</v>
      </c>
      <c r="AY223" s="17" t="s">
        <v>172</v>
      </c>
      <c r="BE223" s="146">
        <f t="shared" si="24"/>
        <v>0</v>
      </c>
      <c r="BF223" s="146">
        <f t="shared" si="25"/>
        <v>0</v>
      </c>
      <c r="BG223" s="146">
        <f t="shared" si="26"/>
        <v>0</v>
      </c>
      <c r="BH223" s="146">
        <f t="shared" si="27"/>
        <v>0</v>
      </c>
      <c r="BI223" s="146">
        <f t="shared" si="28"/>
        <v>0</v>
      </c>
      <c r="BJ223" s="17" t="s">
        <v>8</v>
      </c>
      <c r="BK223" s="146">
        <f t="shared" si="29"/>
        <v>0</v>
      </c>
      <c r="BL223" s="17" t="s">
        <v>91</v>
      </c>
      <c r="BM223" s="145" t="s">
        <v>1386</v>
      </c>
    </row>
    <row r="224" spans="2:65" s="11" customFormat="1" ht="22.9" customHeight="1">
      <c r="B224" s="121"/>
      <c r="D224" s="122" t="s">
        <v>76</v>
      </c>
      <c r="E224" s="131" t="s">
        <v>1212</v>
      </c>
      <c r="F224" s="131" t="s">
        <v>1387</v>
      </c>
      <c r="I224" s="124"/>
      <c r="J224" s="132">
        <f>BK224</f>
        <v>0</v>
      </c>
      <c r="L224" s="121"/>
      <c r="M224" s="126"/>
      <c r="P224" s="127">
        <f>SUM(P225:P227)</f>
        <v>0</v>
      </c>
      <c r="R224" s="127">
        <f>SUM(R225:R227)</f>
        <v>0</v>
      </c>
      <c r="T224" s="128">
        <f>SUM(T225:T227)</f>
        <v>0</v>
      </c>
      <c r="AR224" s="122" t="s">
        <v>8</v>
      </c>
      <c r="AT224" s="129" t="s">
        <v>76</v>
      </c>
      <c r="AU224" s="129" t="s">
        <v>8</v>
      </c>
      <c r="AY224" s="122" t="s">
        <v>172</v>
      </c>
      <c r="BK224" s="130">
        <f>SUM(BK225:BK227)</f>
        <v>0</v>
      </c>
    </row>
    <row r="225" spans="2:65" s="1" customFormat="1" ht="24.2" customHeight="1">
      <c r="B225" s="133"/>
      <c r="C225" s="162" t="s">
        <v>691</v>
      </c>
      <c r="D225" s="162" t="s">
        <v>231</v>
      </c>
      <c r="E225" s="163" t="s">
        <v>1388</v>
      </c>
      <c r="F225" s="164" t="s">
        <v>1389</v>
      </c>
      <c r="G225" s="165" t="s">
        <v>1228</v>
      </c>
      <c r="H225" s="166">
        <v>1</v>
      </c>
      <c r="I225" s="167"/>
      <c r="J225" s="168">
        <f>ROUND(I225*H225,0)</f>
        <v>0</v>
      </c>
      <c r="K225" s="164" t="s">
        <v>1</v>
      </c>
      <c r="L225" s="169"/>
      <c r="M225" s="170" t="s">
        <v>1</v>
      </c>
      <c r="N225" s="171" t="s">
        <v>42</v>
      </c>
      <c r="P225" s="143">
        <f>O225*H225</f>
        <v>0</v>
      </c>
      <c r="Q225" s="143">
        <v>0</v>
      </c>
      <c r="R225" s="143">
        <f>Q225*H225</f>
        <v>0</v>
      </c>
      <c r="S225" s="143">
        <v>0</v>
      </c>
      <c r="T225" s="144">
        <f>S225*H225</f>
        <v>0</v>
      </c>
      <c r="AR225" s="145" t="s">
        <v>103</v>
      </c>
      <c r="AT225" s="145" t="s">
        <v>231</v>
      </c>
      <c r="AU225" s="145" t="s">
        <v>85</v>
      </c>
      <c r="AY225" s="17" t="s">
        <v>172</v>
      </c>
      <c r="BE225" s="146">
        <f>IF(N225="základní",J225,0)</f>
        <v>0</v>
      </c>
      <c r="BF225" s="146">
        <f>IF(N225="snížená",J225,0)</f>
        <v>0</v>
      </c>
      <c r="BG225" s="146">
        <f>IF(N225="zákl. přenesená",J225,0)</f>
        <v>0</v>
      </c>
      <c r="BH225" s="146">
        <f>IF(N225="sníž. přenesená",J225,0)</f>
        <v>0</v>
      </c>
      <c r="BI225" s="146">
        <f>IF(N225="nulová",J225,0)</f>
        <v>0</v>
      </c>
      <c r="BJ225" s="17" t="s">
        <v>8</v>
      </c>
      <c r="BK225" s="146">
        <f>ROUND(I225*H225,0)</f>
        <v>0</v>
      </c>
      <c r="BL225" s="17" t="s">
        <v>91</v>
      </c>
      <c r="BM225" s="145" t="s">
        <v>1390</v>
      </c>
    </row>
    <row r="226" spans="2:65" s="1" customFormat="1" ht="16.5" customHeight="1">
      <c r="B226" s="133"/>
      <c r="C226" s="162" t="s">
        <v>1391</v>
      </c>
      <c r="D226" s="162" t="s">
        <v>231</v>
      </c>
      <c r="E226" s="163" t="s">
        <v>1392</v>
      </c>
      <c r="F226" s="164" t="s">
        <v>1393</v>
      </c>
      <c r="G226" s="165" t="s">
        <v>1228</v>
      </c>
      <c r="H226" s="166">
        <v>1</v>
      </c>
      <c r="I226" s="167"/>
      <c r="J226" s="168">
        <f>ROUND(I226*H226,0)</f>
        <v>0</v>
      </c>
      <c r="K226" s="164" t="s">
        <v>1</v>
      </c>
      <c r="L226" s="169"/>
      <c r="M226" s="170" t="s">
        <v>1</v>
      </c>
      <c r="N226" s="171" t="s">
        <v>42</v>
      </c>
      <c r="P226" s="143">
        <f>O226*H226</f>
        <v>0</v>
      </c>
      <c r="Q226" s="143">
        <v>0</v>
      </c>
      <c r="R226" s="143">
        <f>Q226*H226</f>
        <v>0</v>
      </c>
      <c r="S226" s="143">
        <v>0</v>
      </c>
      <c r="T226" s="144">
        <f>S226*H226</f>
        <v>0</v>
      </c>
      <c r="AR226" s="145" t="s">
        <v>103</v>
      </c>
      <c r="AT226" s="145" t="s">
        <v>231</v>
      </c>
      <c r="AU226" s="145" t="s">
        <v>85</v>
      </c>
      <c r="AY226" s="17" t="s">
        <v>172</v>
      </c>
      <c r="BE226" s="146">
        <f>IF(N226="základní",J226,0)</f>
        <v>0</v>
      </c>
      <c r="BF226" s="146">
        <f>IF(N226="snížená",J226,0)</f>
        <v>0</v>
      </c>
      <c r="BG226" s="146">
        <f>IF(N226="zákl. přenesená",J226,0)</f>
        <v>0</v>
      </c>
      <c r="BH226" s="146">
        <f>IF(N226="sníž. přenesená",J226,0)</f>
        <v>0</v>
      </c>
      <c r="BI226" s="146">
        <f>IF(N226="nulová",J226,0)</f>
        <v>0</v>
      </c>
      <c r="BJ226" s="17" t="s">
        <v>8</v>
      </c>
      <c r="BK226" s="146">
        <f>ROUND(I226*H226,0)</f>
        <v>0</v>
      </c>
      <c r="BL226" s="17" t="s">
        <v>91</v>
      </c>
      <c r="BM226" s="145" t="s">
        <v>1394</v>
      </c>
    </row>
    <row r="227" spans="2:65" s="1" customFormat="1" ht="16.5" customHeight="1">
      <c r="B227" s="133"/>
      <c r="C227" s="162" t="s">
        <v>877</v>
      </c>
      <c r="D227" s="162" t="s">
        <v>231</v>
      </c>
      <c r="E227" s="163" t="s">
        <v>1395</v>
      </c>
      <c r="F227" s="164" t="s">
        <v>1396</v>
      </c>
      <c r="G227" s="165" t="s">
        <v>1228</v>
      </c>
      <c r="H227" s="166">
        <v>1</v>
      </c>
      <c r="I227" s="167"/>
      <c r="J227" s="168">
        <f>ROUND(I227*H227,0)</f>
        <v>0</v>
      </c>
      <c r="K227" s="164" t="s">
        <v>1</v>
      </c>
      <c r="L227" s="169"/>
      <c r="M227" s="170" t="s">
        <v>1</v>
      </c>
      <c r="N227" s="171" t="s">
        <v>42</v>
      </c>
      <c r="P227" s="143">
        <f>O227*H227</f>
        <v>0</v>
      </c>
      <c r="Q227" s="143">
        <v>0</v>
      </c>
      <c r="R227" s="143">
        <f>Q227*H227</f>
        <v>0</v>
      </c>
      <c r="S227" s="143">
        <v>0</v>
      </c>
      <c r="T227" s="144">
        <f>S227*H227</f>
        <v>0</v>
      </c>
      <c r="AR227" s="145" t="s">
        <v>103</v>
      </c>
      <c r="AT227" s="145" t="s">
        <v>231</v>
      </c>
      <c r="AU227" s="145" t="s">
        <v>85</v>
      </c>
      <c r="AY227" s="17" t="s">
        <v>172</v>
      </c>
      <c r="BE227" s="146">
        <f>IF(N227="základní",J227,0)</f>
        <v>0</v>
      </c>
      <c r="BF227" s="146">
        <f>IF(N227="snížená",J227,0)</f>
        <v>0</v>
      </c>
      <c r="BG227" s="146">
        <f>IF(N227="zákl. přenesená",J227,0)</f>
        <v>0</v>
      </c>
      <c r="BH227" s="146">
        <f>IF(N227="sníž. přenesená",J227,0)</f>
        <v>0</v>
      </c>
      <c r="BI227" s="146">
        <f>IF(N227="nulová",J227,0)</f>
        <v>0</v>
      </c>
      <c r="BJ227" s="17" t="s">
        <v>8</v>
      </c>
      <c r="BK227" s="146">
        <f>ROUND(I227*H227,0)</f>
        <v>0</v>
      </c>
      <c r="BL227" s="17" t="s">
        <v>91</v>
      </c>
      <c r="BM227" s="145" t="s">
        <v>1397</v>
      </c>
    </row>
    <row r="228" spans="2:65" s="11" customFormat="1" ht="22.9" customHeight="1">
      <c r="B228" s="121"/>
      <c r="D228" s="122" t="s">
        <v>76</v>
      </c>
      <c r="E228" s="131" t="s">
        <v>1398</v>
      </c>
      <c r="F228" s="131" t="s">
        <v>1399</v>
      </c>
      <c r="I228" s="124"/>
      <c r="J228" s="132">
        <f>BK228</f>
        <v>0</v>
      </c>
      <c r="L228" s="121"/>
      <c r="M228" s="126"/>
      <c r="P228" s="127">
        <f>SUM(P229:P241)</f>
        <v>0</v>
      </c>
      <c r="R228" s="127">
        <f>SUM(R229:R241)</f>
        <v>0</v>
      </c>
      <c r="T228" s="128">
        <f>SUM(T229:T241)</f>
        <v>0</v>
      </c>
      <c r="AR228" s="122" t="s">
        <v>8</v>
      </c>
      <c r="AT228" s="129" t="s">
        <v>76</v>
      </c>
      <c r="AU228" s="129" t="s">
        <v>8</v>
      </c>
      <c r="AY228" s="122" t="s">
        <v>172</v>
      </c>
      <c r="BK228" s="130">
        <f>SUM(BK229:BK241)</f>
        <v>0</v>
      </c>
    </row>
    <row r="229" spans="2:65" s="1" customFormat="1" ht="78" customHeight="1">
      <c r="B229" s="133"/>
      <c r="C229" s="162" t="s">
        <v>1400</v>
      </c>
      <c r="D229" s="162" t="s">
        <v>231</v>
      </c>
      <c r="E229" s="163" t="s">
        <v>1401</v>
      </c>
      <c r="F229" s="164" t="s">
        <v>1402</v>
      </c>
      <c r="G229" s="165" t="s">
        <v>1228</v>
      </c>
      <c r="H229" s="166">
        <v>1</v>
      </c>
      <c r="I229" s="167"/>
      <c r="J229" s="168">
        <f t="shared" ref="J229:J241" si="34">ROUND(I229*H229,0)</f>
        <v>0</v>
      </c>
      <c r="K229" s="164" t="s">
        <v>1</v>
      </c>
      <c r="L229" s="169"/>
      <c r="M229" s="170" t="s">
        <v>1</v>
      </c>
      <c r="N229" s="171" t="s">
        <v>42</v>
      </c>
      <c r="P229" s="143">
        <f t="shared" ref="P229:P241" si="35">O229*H229</f>
        <v>0</v>
      </c>
      <c r="Q229" s="143">
        <v>0</v>
      </c>
      <c r="R229" s="143">
        <f t="shared" ref="R229:R241" si="36">Q229*H229</f>
        <v>0</v>
      </c>
      <c r="S229" s="143">
        <v>0</v>
      </c>
      <c r="T229" s="144">
        <f t="shared" ref="T229:T241" si="37">S229*H229</f>
        <v>0</v>
      </c>
      <c r="AR229" s="145" t="s">
        <v>103</v>
      </c>
      <c r="AT229" s="145" t="s">
        <v>231</v>
      </c>
      <c r="AU229" s="145" t="s">
        <v>85</v>
      </c>
      <c r="AY229" s="17" t="s">
        <v>172</v>
      </c>
      <c r="BE229" s="146">
        <f t="shared" ref="BE229:BE241" si="38">IF(N229="základní",J229,0)</f>
        <v>0</v>
      </c>
      <c r="BF229" s="146">
        <f t="shared" ref="BF229:BF241" si="39">IF(N229="snížená",J229,0)</f>
        <v>0</v>
      </c>
      <c r="BG229" s="146">
        <f t="shared" ref="BG229:BG241" si="40">IF(N229="zákl. přenesená",J229,0)</f>
        <v>0</v>
      </c>
      <c r="BH229" s="146">
        <f t="shared" ref="BH229:BH241" si="41">IF(N229="sníž. přenesená",J229,0)</f>
        <v>0</v>
      </c>
      <c r="BI229" s="146">
        <f t="shared" ref="BI229:BI241" si="42">IF(N229="nulová",J229,0)</f>
        <v>0</v>
      </c>
      <c r="BJ229" s="17" t="s">
        <v>8</v>
      </c>
      <c r="BK229" s="146">
        <f t="shared" ref="BK229:BK241" si="43">ROUND(I229*H229,0)</f>
        <v>0</v>
      </c>
      <c r="BL229" s="17" t="s">
        <v>91</v>
      </c>
      <c r="BM229" s="145" t="s">
        <v>1403</v>
      </c>
    </row>
    <row r="230" spans="2:65" s="1" customFormat="1" ht="16.5" customHeight="1">
      <c r="B230" s="133"/>
      <c r="C230" s="162" t="s">
        <v>882</v>
      </c>
      <c r="D230" s="162" t="s">
        <v>231</v>
      </c>
      <c r="E230" s="163" t="s">
        <v>1392</v>
      </c>
      <c r="F230" s="164" t="s">
        <v>1393</v>
      </c>
      <c r="G230" s="165" t="s">
        <v>1228</v>
      </c>
      <c r="H230" s="166">
        <v>1</v>
      </c>
      <c r="I230" s="167"/>
      <c r="J230" s="168">
        <f t="shared" si="34"/>
        <v>0</v>
      </c>
      <c r="K230" s="164" t="s">
        <v>1</v>
      </c>
      <c r="L230" s="169"/>
      <c r="M230" s="170" t="s">
        <v>1</v>
      </c>
      <c r="N230" s="171" t="s">
        <v>42</v>
      </c>
      <c r="P230" s="143">
        <f t="shared" si="35"/>
        <v>0</v>
      </c>
      <c r="Q230" s="143">
        <v>0</v>
      </c>
      <c r="R230" s="143">
        <f t="shared" si="36"/>
        <v>0</v>
      </c>
      <c r="S230" s="143">
        <v>0</v>
      </c>
      <c r="T230" s="144">
        <f t="shared" si="37"/>
        <v>0</v>
      </c>
      <c r="AR230" s="145" t="s">
        <v>103</v>
      </c>
      <c r="AT230" s="145" t="s">
        <v>231</v>
      </c>
      <c r="AU230" s="145" t="s">
        <v>85</v>
      </c>
      <c r="AY230" s="17" t="s">
        <v>172</v>
      </c>
      <c r="BE230" s="146">
        <f t="shared" si="38"/>
        <v>0</v>
      </c>
      <c r="BF230" s="146">
        <f t="shared" si="39"/>
        <v>0</v>
      </c>
      <c r="BG230" s="146">
        <f t="shared" si="40"/>
        <v>0</v>
      </c>
      <c r="BH230" s="146">
        <f t="shared" si="41"/>
        <v>0</v>
      </c>
      <c r="BI230" s="146">
        <f t="shared" si="42"/>
        <v>0</v>
      </c>
      <c r="BJ230" s="17" t="s">
        <v>8</v>
      </c>
      <c r="BK230" s="146">
        <f t="shared" si="43"/>
        <v>0</v>
      </c>
      <c r="BL230" s="17" t="s">
        <v>91</v>
      </c>
      <c r="BM230" s="145" t="s">
        <v>1404</v>
      </c>
    </row>
    <row r="231" spans="2:65" s="1" customFormat="1" ht="16.5" customHeight="1">
      <c r="B231" s="133"/>
      <c r="C231" s="162" t="s">
        <v>1405</v>
      </c>
      <c r="D231" s="162" t="s">
        <v>231</v>
      </c>
      <c r="E231" s="163" t="s">
        <v>1406</v>
      </c>
      <c r="F231" s="164" t="s">
        <v>1407</v>
      </c>
      <c r="G231" s="165" t="s">
        <v>1228</v>
      </c>
      <c r="H231" s="166">
        <v>1</v>
      </c>
      <c r="I231" s="167"/>
      <c r="J231" s="168">
        <f t="shared" si="34"/>
        <v>0</v>
      </c>
      <c r="K231" s="164" t="s">
        <v>1</v>
      </c>
      <c r="L231" s="169"/>
      <c r="M231" s="170" t="s">
        <v>1</v>
      </c>
      <c r="N231" s="171" t="s">
        <v>42</v>
      </c>
      <c r="P231" s="143">
        <f t="shared" si="35"/>
        <v>0</v>
      </c>
      <c r="Q231" s="143">
        <v>0</v>
      </c>
      <c r="R231" s="143">
        <f t="shared" si="36"/>
        <v>0</v>
      </c>
      <c r="S231" s="143">
        <v>0</v>
      </c>
      <c r="T231" s="144">
        <f t="shared" si="37"/>
        <v>0</v>
      </c>
      <c r="AR231" s="145" t="s">
        <v>103</v>
      </c>
      <c r="AT231" s="145" t="s">
        <v>231</v>
      </c>
      <c r="AU231" s="145" t="s">
        <v>85</v>
      </c>
      <c r="AY231" s="17" t="s">
        <v>172</v>
      </c>
      <c r="BE231" s="146">
        <f t="shared" si="38"/>
        <v>0</v>
      </c>
      <c r="BF231" s="146">
        <f t="shared" si="39"/>
        <v>0</v>
      </c>
      <c r="BG231" s="146">
        <f t="shared" si="40"/>
        <v>0</v>
      </c>
      <c r="BH231" s="146">
        <f t="shared" si="41"/>
        <v>0</v>
      </c>
      <c r="BI231" s="146">
        <f t="shared" si="42"/>
        <v>0</v>
      </c>
      <c r="BJ231" s="17" t="s">
        <v>8</v>
      </c>
      <c r="BK231" s="146">
        <f t="shared" si="43"/>
        <v>0</v>
      </c>
      <c r="BL231" s="17" t="s">
        <v>91</v>
      </c>
      <c r="BM231" s="145" t="s">
        <v>1408</v>
      </c>
    </row>
    <row r="232" spans="2:65" s="1" customFormat="1" ht="16.5" customHeight="1">
      <c r="B232" s="133"/>
      <c r="C232" s="162" t="s">
        <v>885</v>
      </c>
      <c r="D232" s="162" t="s">
        <v>231</v>
      </c>
      <c r="E232" s="163" t="s">
        <v>1409</v>
      </c>
      <c r="F232" s="164" t="s">
        <v>1410</v>
      </c>
      <c r="G232" s="165" t="s">
        <v>1228</v>
      </c>
      <c r="H232" s="166">
        <v>1</v>
      </c>
      <c r="I232" s="167"/>
      <c r="J232" s="168">
        <f t="shared" si="34"/>
        <v>0</v>
      </c>
      <c r="K232" s="164" t="s">
        <v>1</v>
      </c>
      <c r="L232" s="169"/>
      <c r="M232" s="170" t="s">
        <v>1</v>
      </c>
      <c r="N232" s="171" t="s">
        <v>42</v>
      </c>
      <c r="P232" s="143">
        <f t="shared" si="35"/>
        <v>0</v>
      </c>
      <c r="Q232" s="143">
        <v>0</v>
      </c>
      <c r="R232" s="143">
        <f t="shared" si="36"/>
        <v>0</v>
      </c>
      <c r="S232" s="143">
        <v>0</v>
      </c>
      <c r="T232" s="144">
        <f t="shared" si="37"/>
        <v>0</v>
      </c>
      <c r="AR232" s="145" t="s">
        <v>103</v>
      </c>
      <c r="AT232" s="145" t="s">
        <v>231</v>
      </c>
      <c r="AU232" s="145" t="s">
        <v>85</v>
      </c>
      <c r="AY232" s="17" t="s">
        <v>172</v>
      </c>
      <c r="BE232" s="146">
        <f t="shared" si="38"/>
        <v>0</v>
      </c>
      <c r="BF232" s="146">
        <f t="shared" si="39"/>
        <v>0</v>
      </c>
      <c r="BG232" s="146">
        <f t="shared" si="40"/>
        <v>0</v>
      </c>
      <c r="BH232" s="146">
        <f t="shared" si="41"/>
        <v>0</v>
      </c>
      <c r="BI232" s="146">
        <f t="shared" si="42"/>
        <v>0</v>
      </c>
      <c r="BJ232" s="17" t="s">
        <v>8</v>
      </c>
      <c r="BK232" s="146">
        <f t="shared" si="43"/>
        <v>0</v>
      </c>
      <c r="BL232" s="17" t="s">
        <v>91</v>
      </c>
      <c r="BM232" s="145" t="s">
        <v>1411</v>
      </c>
    </row>
    <row r="233" spans="2:65" s="1" customFormat="1" ht="16.5" customHeight="1">
      <c r="B233" s="133"/>
      <c r="C233" s="162" t="s">
        <v>1412</v>
      </c>
      <c r="D233" s="162" t="s">
        <v>231</v>
      </c>
      <c r="E233" s="163" t="s">
        <v>1392</v>
      </c>
      <c r="F233" s="164" t="s">
        <v>1393</v>
      </c>
      <c r="G233" s="165" t="s">
        <v>1228</v>
      </c>
      <c r="H233" s="166">
        <v>1</v>
      </c>
      <c r="I233" s="167"/>
      <c r="J233" s="168">
        <f t="shared" si="34"/>
        <v>0</v>
      </c>
      <c r="K233" s="164" t="s">
        <v>1</v>
      </c>
      <c r="L233" s="169"/>
      <c r="M233" s="170" t="s">
        <v>1</v>
      </c>
      <c r="N233" s="171" t="s">
        <v>42</v>
      </c>
      <c r="P233" s="143">
        <f t="shared" si="35"/>
        <v>0</v>
      </c>
      <c r="Q233" s="143">
        <v>0</v>
      </c>
      <c r="R233" s="143">
        <f t="shared" si="36"/>
        <v>0</v>
      </c>
      <c r="S233" s="143">
        <v>0</v>
      </c>
      <c r="T233" s="144">
        <f t="shared" si="37"/>
        <v>0</v>
      </c>
      <c r="AR233" s="145" t="s">
        <v>103</v>
      </c>
      <c r="AT233" s="145" t="s">
        <v>231</v>
      </c>
      <c r="AU233" s="145" t="s">
        <v>85</v>
      </c>
      <c r="AY233" s="17" t="s">
        <v>172</v>
      </c>
      <c r="BE233" s="146">
        <f t="shared" si="38"/>
        <v>0</v>
      </c>
      <c r="BF233" s="146">
        <f t="shared" si="39"/>
        <v>0</v>
      </c>
      <c r="BG233" s="146">
        <f t="shared" si="40"/>
        <v>0</v>
      </c>
      <c r="BH233" s="146">
        <f t="shared" si="41"/>
        <v>0</v>
      </c>
      <c r="BI233" s="146">
        <f t="shared" si="42"/>
        <v>0</v>
      </c>
      <c r="BJ233" s="17" t="s">
        <v>8</v>
      </c>
      <c r="BK233" s="146">
        <f t="shared" si="43"/>
        <v>0</v>
      </c>
      <c r="BL233" s="17" t="s">
        <v>91</v>
      </c>
      <c r="BM233" s="145" t="s">
        <v>1413</v>
      </c>
    </row>
    <row r="234" spans="2:65" s="1" customFormat="1" ht="16.5" customHeight="1">
      <c r="B234" s="133"/>
      <c r="C234" s="162" t="s">
        <v>887</v>
      </c>
      <c r="D234" s="162" t="s">
        <v>231</v>
      </c>
      <c r="E234" s="163" t="s">
        <v>1414</v>
      </c>
      <c r="F234" s="164" t="s">
        <v>1415</v>
      </c>
      <c r="G234" s="165" t="s">
        <v>1228</v>
      </c>
      <c r="H234" s="166">
        <v>1</v>
      </c>
      <c r="I234" s="167"/>
      <c r="J234" s="168">
        <f t="shared" si="34"/>
        <v>0</v>
      </c>
      <c r="K234" s="164" t="s">
        <v>1</v>
      </c>
      <c r="L234" s="169"/>
      <c r="M234" s="170" t="s">
        <v>1</v>
      </c>
      <c r="N234" s="171" t="s">
        <v>42</v>
      </c>
      <c r="P234" s="143">
        <f t="shared" si="35"/>
        <v>0</v>
      </c>
      <c r="Q234" s="143">
        <v>0</v>
      </c>
      <c r="R234" s="143">
        <f t="shared" si="36"/>
        <v>0</v>
      </c>
      <c r="S234" s="143">
        <v>0</v>
      </c>
      <c r="T234" s="144">
        <f t="shared" si="37"/>
        <v>0</v>
      </c>
      <c r="AR234" s="145" t="s">
        <v>103</v>
      </c>
      <c r="AT234" s="145" t="s">
        <v>231</v>
      </c>
      <c r="AU234" s="145" t="s">
        <v>85</v>
      </c>
      <c r="AY234" s="17" t="s">
        <v>172</v>
      </c>
      <c r="BE234" s="146">
        <f t="shared" si="38"/>
        <v>0</v>
      </c>
      <c r="BF234" s="146">
        <f t="shared" si="39"/>
        <v>0</v>
      </c>
      <c r="BG234" s="146">
        <f t="shared" si="40"/>
        <v>0</v>
      </c>
      <c r="BH234" s="146">
        <f t="shared" si="41"/>
        <v>0</v>
      </c>
      <c r="BI234" s="146">
        <f t="shared" si="42"/>
        <v>0</v>
      </c>
      <c r="BJ234" s="17" t="s">
        <v>8</v>
      </c>
      <c r="BK234" s="146">
        <f t="shared" si="43"/>
        <v>0</v>
      </c>
      <c r="BL234" s="17" t="s">
        <v>91</v>
      </c>
      <c r="BM234" s="145" t="s">
        <v>1416</v>
      </c>
    </row>
    <row r="235" spans="2:65" s="1" customFormat="1" ht="16.5" customHeight="1">
      <c r="B235" s="133"/>
      <c r="C235" s="162" t="s">
        <v>1417</v>
      </c>
      <c r="D235" s="162" t="s">
        <v>231</v>
      </c>
      <c r="E235" s="163" t="s">
        <v>1418</v>
      </c>
      <c r="F235" s="164" t="s">
        <v>1419</v>
      </c>
      <c r="G235" s="165" t="s">
        <v>1228</v>
      </c>
      <c r="H235" s="166">
        <v>1</v>
      </c>
      <c r="I235" s="167"/>
      <c r="J235" s="168">
        <f t="shared" si="34"/>
        <v>0</v>
      </c>
      <c r="K235" s="164" t="s">
        <v>1</v>
      </c>
      <c r="L235" s="169"/>
      <c r="M235" s="170" t="s">
        <v>1</v>
      </c>
      <c r="N235" s="171" t="s">
        <v>42</v>
      </c>
      <c r="P235" s="143">
        <f t="shared" si="35"/>
        <v>0</v>
      </c>
      <c r="Q235" s="143">
        <v>0</v>
      </c>
      <c r="R235" s="143">
        <f t="shared" si="36"/>
        <v>0</v>
      </c>
      <c r="S235" s="143">
        <v>0</v>
      </c>
      <c r="T235" s="144">
        <f t="shared" si="37"/>
        <v>0</v>
      </c>
      <c r="AR235" s="145" t="s">
        <v>103</v>
      </c>
      <c r="AT235" s="145" t="s">
        <v>231</v>
      </c>
      <c r="AU235" s="145" t="s">
        <v>85</v>
      </c>
      <c r="AY235" s="17" t="s">
        <v>172</v>
      </c>
      <c r="BE235" s="146">
        <f t="shared" si="38"/>
        <v>0</v>
      </c>
      <c r="BF235" s="146">
        <f t="shared" si="39"/>
        <v>0</v>
      </c>
      <c r="BG235" s="146">
        <f t="shared" si="40"/>
        <v>0</v>
      </c>
      <c r="BH235" s="146">
        <f t="shared" si="41"/>
        <v>0</v>
      </c>
      <c r="BI235" s="146">
        <f t="shared" si="42"/>
        <v>0</v>
      </c>
      <c r="BJ235" s="17" t="s">
        <v>8</v>
      </c>
      <c r="BK235" s="146">
        <f t="shared" si="43"/>
        <v>0</v>
      </c>
      <c r="BL235" s="17" t="s">
        <v>91</v>
      </c>
      <c r="BM235" s="145" t="s">
        <v>1420</v>
      </c>
    </row>
    <row r="236" spans="2:65" s="1" customFormat="1" ht="16.5" customHeight="1">
      <c r="B236" s="133"/>
      <c r="C236" s="162" t="s">
        <v>1421</v>
      </c>
      <c r="D236" s="162" t="s">
        <v>231</v>
      </c>
      <c r="E236" s="163" t="s">
        <v>1422</v>
      </c>
      <c r="F236" s="164" t="s">
        <v>1423</v>
      </c>
      <c r="G236" s="165" t="s">
        <v>1228</v>
      </c>
      <c r="H236" s="166">
        <v>2</v>
      </c>
      <c r="I236" s="167"/>
      <c r="J236" s="168">
        <f t="shared" si="34"/>
        <v>0</v>
      </c>
      <c r="K236" s="164" t="s">
        <v>1</v>
      </c>
      <c r="L236" s="169"/>
      <c r="M236" s="170" t="s">
        <v>1</v>
      </c>
      <c r="N236" s="171" t="s">
        <v>42</v>
      </c>
      <c r="P236" s="143">
        <f t="shared" si="35"/>
        <v>0</v>
      </c>
      <c r="Q236" s="143">
        <v>0</v>
      </c>
      <c r="R236" s="143">
        <f t="shared" si="36"/>
        <v>0</v>
      </c>
      <c r="S236" s="143">
        <v>0</v>
      </c>
      <c r="T236" s="144">
        <f t="shared" si="37"/>
        <v>0</v>
      </c>
      <c r="AR236" s="145" t="s">
        <v>103</v>
      </c>
      <c r="AT236" s="145" t="s">
        <v>231</v>
      </c>
      <c r="AU236" s="145" t="s">
        <v>85</v>
      </c>
      <c r="AY236" s="17" t="s">
        <v>172</v>
      </c>
      <c r="BE236" s="146">
        <f t="shared" si="38"/>
        <v>0</v>
      </c>
      <c r="BF236" s="146">
        <f t="shared" si="39"/>
        <v>0</v>
      </c>
      <c r="BG236" s="146">
        <f t="shared" si="40"/>
        <v>0</v>
      </c>
      <c r="BH236" s="146">
        <f t="shared" si="41"/>
        <v>0</v>
      </c>
      <c r="BI236" s="146">
        <f t="shared" si="42"/>
        <v>0</v>
      </c>
      <c r="BJ236" s="17" t="s">
        <v>8</v>
      </c>
      <c r="BK236" s="146">
        <f t="shared" si="43"/>
        <v>0</v>
      </c>
      <c r="BL236" s="17" t="s">
        <v>91</v>
      </c>
      <c r="BM236" s="145" t="s">
        <v>1424</v>
      </c>
    </row>
    <row r="237" spans="2:65" s="1" customFormat="1" ht="16.5" customHeight="1">
      <c r="B237" s="133"/>
      <c r="C237" s="162" t="s">
        <v>1425</v>
      </c>
      <c r="D237" s="162" t="s">
        <v>231</v>
      </c>
      <c r="E237" s="163" t="s">
        <v>1426</v>
      </c>
      <c r="F237" s="164" t="s">
        <v>1427</v>
      </c>
      <c r="G237" s="165" t="s">
        <v>1228</v>
      </c>
      <c r="H237" s="166">
        <v>6</v>
      </c>
      <c r="I237" s="167"/>
      <c r="J237" s="168">
        <f t="shared" si="34"/>
        <v>0</v>
      </c>
      <c r="K237" s="164" t="s">
        <v>1</v>
      </c>
      <c r="L237" s="169"/>
      <c r="M237" s="170" t="s">
        <v>1</v>
      </c>
      <c r="N237" s="171" t="s">
        <v>42</v>
      </c>
      <c r="P237" s="143">
        <f t="shared" si="35"/>
        <v>0</v>
      </c>
      <c r="Q237" s="143">
        <v>0</v>
      </c>
      <c r="R237" s="143">
        <f t="shared" si="36"/>
        <v>0</v>
      </c>
      <c r="S237" s="143">
        <v>0</v>
      </c>
      <c r="T237" s="144">
        <f t="shared" si="37"/>
        <v>0</v>
      </c>
      <c r="AR237" s="145" t="s">
        <v>103</v>
      </c>
      <c r="AT237" s="145" t="s">
        <v>231</v>
      </c>
      <c r="AU237" s="145" t="s">
        <v>85</v>
      </c>
      <c r="AY237" s="17" t="s">
        <v>172</v>
      </c>
      <c r="BE237" s="146">
        <f t="shared" si="38"/>
        <v>0</v>
      </c>
      <c r="BF237" s="146">
        <f t="shared" si="39"/>
        <v>0</v>
      </c>
      <c r="BG237" s="146">
        <f t="shared" si="40"/>
        <v>0</v>
      </c>
      <c r="BH237" s="146">
        <f t="shared" si="41"/>
        <v>0</v>
      </c>
      <c r="BI237" s="146">
        <f t="shared" si="42"/>
        <v>0</v>
      </c>
      <c r="BJ237" s="17" t="s">
        <v>8</v>
      </c>
      <c r="BK237" s="146">
        <f t="shared" si="43"/>
        <v>0</v>
      </c>
      <c r="BL237" s="17" t="s">
        <v>91</v>
      </c>
      <c r="BM237" s="145" t="s">
        <v>1428</v>
      </c>
    </row>
    <row r="238" spans="2:65" s="1" customFormat="1" ht="16.5" customHeight="1">
      <c r="B238" s="133"/>
      <c r="C238" s="162" t="s">
        <v>1429</v>
      </c>
      <c r="D238" s="162" t="s">
        <v>231</v>
      </c>
      <c r="E238" s="163" t="s">
        <v>1430</v>
      </c>
      <c r="F238" s="164" t="s">
        <v>1431</v>
      </c>
      <c r="G238" s="165" t="s">
        <v>1228</v>
      </c>
      <c r="H238" s="166">
        <v>1</v>
      </c>
      <c r="I238" s="167"/>
      <c r="J238" s="168">
        <f t="shared" si="34"/>
        <v>0</v>
      </c>
      <c r="K238" s="164" t="s">
        <v>1</v>
      </c>
      <c r="L238" s="169"/>
      <c r="M238" s="170" t="s">
        <v>1</v>
      </c>
      <c r="N238" s="171" t="s">
        <v>42</v>
      </c>
      <c r="P238" s="143">
        <f t="shared" si="35"/>
        <v>0</v>
      </c>
      <c r="Q238" s="143">
        <v>0</v>
      </c>
      <c r="R238" s="143">
        <f t="shared" si="36"/>
        <v>0</v>
      </c>
      <c r="S238" s="143">
        <v>0</v>
      </c>
      <c r="T238" s="144">
        <f t="shared" si="37"/>
        <v>0</v>
      </c>
      <c r="AR238" s="145" t="s">
        <v>103</v>
      </c>
      <c r="AT238" s="145" t="s">
        <v>231</v>
      </c>
      <c r="AU238" s="145" t="s">
        <v>85</v>
      </c>
      <c r="AY238" s="17" t="s">
        <v>172</v>
      </c>
      <c r="BE238" s="146">
        <f t="shared" si="38"/>
        <v>0</v>
      </c>
      <c r="BF238" s="146">
        <f t="shared" si="39"/>
        <v>0</v>
      </c>
      <c r="BG238" s="146">
        <f t="shared" si="40"/>
        <v>0</v>
      </c>
      <c r="BH238" s="146">
        <f t="shared" si="41"/>
        <v>0</v>
      </c>
      <c r="BI238" s="146">
        <f t="shared" si="42"/>
        <v>0</v>
      </c>
      <c r="BJ238" s="17" t="s">
        <v>8</v>
      </c>
      <c r="BK238" s="146">
        <f t="shared" si="43"/>
        <v>0</v>
      </c>
      <c r="BL238" s="17" t="s">
        <v>91</v>
      </c>
      <c r="BM238" s="145" t="s">
        <v>1432</v>
      </c>
    </row>
    <row r="239" spans="2:65" s="1" customFormat="1" ht="16.5" customHeight="1">
      <c r="B239" s="133"/>
      <c r="C239" s="162" t="s">
        <v>1433</v>
      </c>
      <c r="D239" s="162" t="s">
        <v>231</v>
      </c>
      <c r="E239" s="163" t="s">
        <v>1434</v>
      </c>
      <c r="F239" s="164" t="s">
        <v>1435</v>
      </c>
      <c r="G239" s="165" t="s">
        <v>1228</v>
      </c>
      <c r="H239" s="166">
        <v>1</v>
      </c>
      <c r="I239" s="167"/>
      <c r="J239" s="168">
        <f t="shared" si="34"/>
        <v>0</v>
      </c>
      <c r="K239" s="164" t="s">
        <v>1</v>
      </c>
      <c r="L239" s="169"/>
      <c r="M239" s="170" t="s">
        <v>1</v>
      </c>
      <c r="N239" s="171" t="s">
        <v>42</v>
      </c>
      <c r="P239" s="143">
        <f t="shared" si="35"/>
        <v>0</v>
      </c>
      <c r="Q239" s="143">
        <v>0</v>
      </c>
      <c r="R239" s="143">
        <f t="shared" si="36"/>
        <v>0</v>
      </c>
      <c r="S239" s="143">
        <v>0</v>
      </c>
      <c r="T239" s="144">
        <f t="shared" si="37"/>
        <v>0</v>
      </c>
      <c r="AR239" s="145" t="s">
        <v>103</v>
      </c>
      <c r="AT239" s="145" t="s">
        <v>231</v>
      </c>
      <c r="AU239" s="145" t="s">
        <v>85</v>
      </c>
      <c r="AY239" s="17" t="s">
        <v>172</v>
      </c>
      <c r="BE239" s="146">
        <f t="shared" si="38"/>
        <v>0</v>
      </c>
      <c r="BF239" s="146">
        <f t="shared" si="39"/>
        <v>0</v>
      </c>
      <c r="BG239" s="146">
        <f t="shared" si="40"/>
        <v>0</v>
      </c>
      <c r="BH239" s="146">
        <f t="shared" si="41"/>
        <v>0</v>
      </c>
      <c r="BI239" s="146">
        <f t="shared" si="42"/>
        <v>0</v>
      </c>
      <c r="BJ239" s="17" t="s">
        <v>8</v>
      </c>
      <c r="BK239" s="146">
        <f t="shared" si="43"/>
        <v>0</v>
      </c>
      <c r="BL239" s="17" t="s">
        <v>91</v>
      </c>
      <c r="BM239" s="145" t="s">
        <v>1436</v>
      </c>
    </row>
    <row r="240" spans="2:65" s="1" customFormat="1" ht="16.5" customHeight="1">
      <c r="B240" s="133"/>
      <c r="C240" s="162" t="s">
        <v>1437</v>
      </c>
      <c r="D240" s="162" t="s">
        <v>231</v>
      </c>
      <c r="E240" s="163" t="s">
        <v>1438</v>
      </c>
      <c r="F240" s="164" t="s">
        <v>1439</v>
      </c>
      <c r="G240" s="165" t="s">
        <v>1228</v>
      </c>
      <c r="H240" s="166">
        <v>22</v>
      </c>
      <c r="I240" s="167"/>
      <c r="J240" s="168">
        <f t="shared" si="34"/>
        <v>0</v>
      </c>
      <c r="K240" s="164" t="s">
        <v>1</v>
      </c>
      <c r="L240" s="169"/>
      <c r="M240" s="170" t="s">
        <v>1</v>
      </c>
      <c r="N240" s="171" t="s">
        <v>42</v>
      </c>
      <c r="P240" s="143">
        <f t="shared" si="35"/>
        <v>0</v>
      </c>
      <c r="Q240" s="143">
        <v>0</v>
      </c>
      <c r="R240" s="143">
        <f t="shared" si="36"/>
        <v>0</v>
      </c>
      <c r="S240" s="143">
        <v>0</v>
      </c>
      <c r="T240" s="144">
        <f t="shared" si="37"/>
        <v>0</v>
      </c>
      <c r="AR240" s="145" t="s">
        <v>103</v>
      </c>
      <c r="AT240" s="145" t="s">
        <v>231</v>
      </c>
      <c r="AU240" s="145" t="s">
        <v>85</v>
      </c>
      <c r="AY240" s="17" t="s">
        <v>172</v>
      </c>
      <c r="BE240" s="146">
        <f t="shared" si="38"/>
        <v>0</v>
      </c>
      <c r="BF240" s="146">
        <f t="shared" si="39"/>
        <v>0</v>
      </c>
      <c r="BG240" s="146">
        <f t="shared" si="40"/>
        <v>0</v>
      </c>
      <c r="BH240" s="146">
        <f t="shared" si="41"/>
        <v>0</v>
      </c>
      <c r="BI240" s="146">
        <f t="shared" si="42"/>
        <v>0</v>
      </c>
      <c r="BJ240" s="17" t="s">
        <v>8</v>
      </c>
      <c r="BK240" s="146">
        <f t="shared" si="43"/>
        <v>0</v>
      </c>
      <c r="BL240" s="17" t="s">
        <v>91</v>
      </c>
      <c r="BM240" s="145" t="s">
        <v>1440</v>
      </c>
    </row>
    <row r="241" spans="2:65" s="1" customFormat="1" ht="16.5" customHeight="1">
      <c r="B241" s="133"/>
      <c r="C241" s="162" t="s">
        <v>1441</v>
      </c>
      <c r="D241" s="162" t="s">
        <v>231</v>
      </c>
      <c r="E241" s="163" t="s">
        <v>1442</v>
      </c>
      <c r="F241" s="164" t="s">
        <v>1443</v>
      </c>
      <c r="G241" s="165" t="s">
        <v>1228</v>
      </c>
      <c r="H241" s="166">
        <v>3</v>
      </c>
      <c r="I241" s="167"/>
      <c r="J241" s="168">
        <f t="shared" si="34"/>
        <v>0</v>
      </c>
      <c r="K241" s="164" t="s">
        <v>1</v>
      </c>
      <c r="L241" s="169"/>
      <c r="M241" s="193" t="s">
        <v>1</v>
      </c>
      <c r="N241" s="194" t="s">
        <v>42</v>
      </c>
      <c r="O241" s="190"/>
      <c r="P241" s="191">
        <f t="shared" si="35"/>
        <v>0</v>
      </c>
      <c r="Q241" s="191">
        <v>0</v>
      </c>
      <c r="R241" s="191">
        <f t="shared" si="36"/>
        <v>0</v>
      </c>
      <c r="S241" s="191">
        <v>0</v>
      </c>
      <c r="T241" s="192">
        <f t="shared" si="37"/>
        <v>0</v>
      </c>
      <c r="AR241" s="145" t="s">
        <v>103</v>
      </c>
      <c r="AT241" s="145" t="s">
        <v>231</v>
      </c>
      <c r="AU241" s="145" t="s">
        <v>85</v>
      </c>
      <c r="AY241" s="17" t="s">
        <v>172</v>
      </c>
      <c r="BE241" s="146">
        <f t="shared" si="38"/>
        <v>0</v>
      </c>
      <c r="BF241" s="146">
        <f t="shared" si="39"/>
        <v>0</v>
      </c>
      <c r="BG241" s="146">
        <f t="shared" si="40"/>
        <v>0</v>
      </c>
      <c r="BH241" s="146">
        <f t="shared" si="41"/>
        <v>0</v>
      </c>
      <c r="BI241" s="146">
        <f t="shared" si="42"/>
        <v>0</v>
      </c>
      <c r="BJ241" s="17" t="s">
        <v>8</v>
      </c>
      <c r="BK241" s="146">
        <f t="shared" si="43"/>
        <v>0</v>
      </c>
      <c r="BL241" s="17" t="s">
        <v>91</v>
      </c>
      <c r="BM241" s="145" t="s">
        <v>1444</v>
      </c>
    </row>
    <row r="242" spans="2:65" s="1" customFormat="1" ht="6.95" customHeight="1">
      <c r="B242" s="44"/>
      <c r="C242" s="45"/>
      <c r="D242" s="45"/>
      <c r="E242" s="45"/>
      <c r="F242" s="45"/>
      <c r="G242" s="45"/>
      <c r="H242" s="45"/>
      <c r="I242" s="45"/>
      <c r="J242" s="45"/>
      <c r="K242" s="45"/>
      <c r="L242" s="32"/>
    </row>
  </sheetData>
  <autoFilter ref="C119:K241" xr:uid="{00000000-0009-0000-0000-000007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M205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1" t="s">
        <v>5</v>
      </c>
      <c r="M2" s="212"/>
      <c r="N2" s="212"/>
      <c r="O2" s="212"/>
      <c r="P2" s="212"/>
      <c r="Q2" s="212"/>
      <c r="R2" s="212"/>
      <c r="S2" s="212"/>
      <c r="T2" s="212"/>
      <c r="U2" s="212"/>
      <c r="V2" s="212"/>
      <c r="AT2" s="17" t="s">
        <v>105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4.95" customHeight="1">
      <c r="B4" s="20"/>
      <c r="D4" s="21" t="s">
        <v>118</v>
      </c>
      <c r="L4" s="20"/>
      <c r="M4" s="89" t="s">
        <v>11</v>
      </c>
      <c r="AT4" s="17" t="s">
        <v>3</v>
      </c>
    </row>
    <row r="5" spans="2:46" ht="6.95" customHeight="1">
      <c r="B5" s="20"/>
      <c r="L5" s="20"/>
    </row>
    <row r="6" spans="2:46" ht="12" customHeight="1">
      <c r="B6" s="20"/>
      <c r="D6" s="27" t="s">
        <v>17</v>
      </c>
      <c r="L6" s="20"/>
    </row>
    <row r="7" spans="2:46" ht="26.25" customHeight="1">
      <c r="B7" s="20"/>
      <c r="E7" s="243" t="str">
        <f>'Rekapitulace stavby'!K6</f>
        <v>NPK a.s., Pardubická nemocnice - fototerapie, rodinný pokoj, mytí klecí</v>
      </c>
      <c r="F7" s="244"/>
      <c r="G7" s="244"/>
      <c r="H7" s="244"/>
      <c r="L7" s="20"/>
    </row>
    <row r="8" spans="2:46" s="1" customFormat="1" ht="12" customHeight="1">
      <c r="B8" s="32"/>
      <c r="D8" s="27" t="s">
        <v>131</v>
      </c>
      <c r="L8" s="32"/>
    </row>
    <row r="9" spans="2:46" s="1" customFormat="1" ht="16.5" customHeight="1">
      <c r="B9" s="32"/>
      <c r="E9" s="227" t="s">
        <v>1445</v>
      </c>
      <c r="F9" s="242"/>
      <c r="G9" s="242"/>
      <c r="H9" s="242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19</v>
      </c>
      <c r="F11" s="25" t="s">
        <v>1</v>
      </c>
      <c r="I11" s="27" t="s">
        <v>20</v>
      </c>
      <c r="J11" s="25" t="s">
        <v>1</v>
      </c>
      <c r="L11" s="32"/>
    </row>
    <row r="12" spans="2:46" s="1" customFormat="1" ht="12" customHeight="1">
      <c r="B12" s="32"/>
      <c r="D12" s="27" t="s">
        <v>21</v>
      </c>
      <c r="F12" s="25" t="s">
        <v>697</v>
      </c>
      <c r="I12" s="27" t="s">
        <v>23</v>
      </c>
      <c r="J12" s="52" t="str">
        <f>'Rekapitulace stavby'!AN8</f>
        <v>8. 10. 2025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25</v>
      </c>
      <c r="I14" s="27" t="s">
        <v>26</v>
      </c>
      <c r="J14" s="25" t="str">
        <f>IF('Rekapitulace stavby'!AN10="","",'Rekapitulace stavby'!AN10)</f>
        <v/>
      </c>
      <c r="L14" s="32"/>
    </row>
    <row r="15" spans="2:46" s="1" customFormat="1" ht="18" customHeight="1">
      <c r="B15" s="32"/>
      <c r="E15" s="25" t="str">
        <f>IF('Rekapitulace stavby'!E11="","",'Rekapitulace stavby'!E11)</f>
        <v>Nemocnice Pardubického kraje a.s., Kyjevská 44</v>
      </c>
      <c r="I15" s="27" t="s">
        <v>28</v>
      </c>
      <c r="J15" s="25" t="str">
        <f>IF('Rekapitulace stavby'!AN11="","",'Rekapitulace stavby'!AN11)</f>
        <v/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29</v>
      </c>
      <c r="I17" s="27" t="s">
        <v>26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45" t="str">
        <f>'Rekapitulace stavby'!E14</f>
        <v>Vyplň údaj</v>
      </c>
      <c r="F18" s="232"/>
      <c r="G18" s="232"/>
      <c r="H18" s="232"/>
      <c r="I18" s="27" t="s">
        <v>28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31</v>
      </c>
      <c r="I20" s="27" t="s">
        <v>26</v>
      </c>
      <c r="J20" s="25" t="str">
        <f>IF('Rekapitulace stavby'!AN16="","",'Rekapitulace stavby'!AN16)</f>
        <v/>
      </c>
      <c r="L20" s="32"/>
    </row>
    <row r="21" spans="2:12" s="1" customFormat="1" ht="18" customHeight="1">
      <c r="B21" s="32"/>
      <c r="E21" s="25" t="str">
        <f>IF('Rekapitulace stavby'!E17="","",'Rekapitulace stavby'!E17)</f>
        <v>Projekce CZ s.r.o., Tovární 290, Chrudim</v>
      </c>
      <c r="I21" s="27" t="s">
        <v>28</v>
      </c>
      <c r="J21" s="25" t="str">
        <f>IF('Rekapitulace stavby'!AN17="","",'Rekapitulace stavby'!AN17)</f>
        <v/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34</v>
      </c>
      <c r="I23" s="27" t="s">
        <v>26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>ing. V. Švehla</v>
      </c>
      <c r="I24" s="27" t="s">
        <v>28</v>
      </c>
      <c r="J24" s="25" t="str">
        <f>IF('Rekapitulace stavby'!AN20="","",'Rekapitulace stavby'!AN20)</f>
        <v/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36</v>
      </c>
      <c r="L26" s="32"/>
    </row>
    <row r="27" spans="2:12" s="7" customFormat="1" ht="16.5" customHeight="1">
      <c r="B27" s="90"/>
      <c r="E27" s="236" t="s">
        <v>1</v>
      </c>
      <c r="F27" s="236"/>
      <c r="G27" s="236"/>
      <c r="H27" s="236"/>
      <c r="L27" s="90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1" t="s">
        <v>37</v>
      </c>
      <c r="J30" s="66">
        <f>ROUND(J119, 0)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39</v>
      </c>
      <c r="I32" s="35" t="s">
        <v>38</v>
      </c>
      <c r="J32" s="35" t="s">
        <v>40</v>
      </c>
      <c r="L32" s="32"/>
    </row>
    <row r="33" spans="2:12" s="1" customFormat="1" ht="14.45" customHeight="1">
      <c r="B33" s="32"/>
      <c r="D33" s="55" t="s">
        <v>41</v>
      </c>
      <c r="E33" s="27" t="s">
        <v>42</v>
      </c>
      <c r="F33" s="92">
        <f>ROUND((SUM(BE119:BE204)),  0)</f>
        <v>0</v>
      </c>
      <c r="I33" s="93">
        <v>0.21</v>
      </c>
      <c r="J33" s="92">
        <f>ROUND(((SUM(BE119:BE204))*I33),  0)</f>
        <v>0</v>
      </c>
      <c r="L33" s="32"/>
    </row>
    <row r="34" spans="2:12" s="1" customFormat="1" ht="14.45" customHeight="1">
      <c r="B34" s="32"/>
      <c r="E34" s="27" t="s">
        <v>43</v>
      </c>
      <c r="F34" s="92">
        <f>ROUND((SUM(BF119:BF204)),  0)</f>
        <v>0</v>
      </c>
      <c r="I34" s="93">
        <v>0.12</v>
      </c>
      <c r="J34" s="92">
        <f>ROUND(((SUM(BF119:BF204))*I34),  0)</f>
        <v>0</v>
      </c>
      <c r="L34" s="32"/>
    </row>
    <row r="35" spans="2:12" s="1" customFormat="1" ht="14.45" hidden="1" customHeight="1">
      <c r="B35" s="32"/>
      <c r="E35" s="27" t="s">
        <v>44</v>
      </c>
      <c r="F35" s="92">
        <f>ROUND((SUM(BG119:BG204)),  0)</f>
        <v>0</v>
      </c>
      <c r="I35" s="93">
        <v>0.21</v>
      </c>
      <c r="J35" s="92">
        <f>0</f>
        <v>0</v>
      </c>
      <c r="L35" s="32"/>
    </row>
    <row r="36" spans="2:12" s="1" customFormat="1" ht="14.45" hidden="1" customHeight="1">
      <c r="B36" s="32"/>
      <c r="E36" s="27" t="s">
        <v>45</v>
      </c>
      <c r="F36" s="92">
        <f>ROUND((SUM(BH119:BH204)),  0)</f>
        <v>0</v>
      </c>
      <c r="I36" s="93">
        <v>0.12</v>
      </c>
      <c r="J36" s="92">
        <f>0</f>
        <v>0</v>
      </c>
      <c r="L36" s="32"/>
    </row>
    <row r="37" spans="2:12" s="1" customFormat="1" ht="14.45" hidden="1" customHeight="1">
      <c r="B37" s="32"/>
      <c r="E37" s="27" t="s">
        <v>46</v>
      </c>
      <c r="F37" s="92">
        <f>ROUND((SUM(BI119:BI204)),  0)</f>
        <v>0</v>
      </c>
      <c r="I37" s="93">
        <v>0</v>
      </c>
      <c r="J37" s="92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4"/>
      <c r="D39" s="95" t="s">
        <v>47</v>
      </c>
      <c r="E39" s="57"/>
      <c r="F39" s="57"/>
      <c r="G39" s="96" t="s">
        <v>48</v>
      </c>
      <c r="H39" s="97" t="s">
        <v>49</v>
      </c>
      <c r="I39" s="57"/>
      <c r="J39" s="98">
        <f>SUM(J30:J37)</f>
        <v>0</v>
      </c>
      <c r="K39" s="99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50</v>
      </c>
      <c r="E50" s="42"/>
      <c r="F50" s="42"/>
      <c r="G50" s="41" t="s">
        <v>51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2"/>
      <c r="D61" s="43" t="s">
        <v>52</v>
      </c>
      <c r="E61" s="34"/>
      <c r="F61" s="100" t="s">
        <v>53</v>
      </c>
      <c r="G61" s="43" t="s">
        <v>52</v>
      </c>
      <c r="H61" s="34"/>
      <c r="I61" s="34"/>
      <c r="J61" s="101" t="s">
        <v>53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2"/>
      <c r="D65" s="41" t="s">
        <v>54</v>
      </c>
      <c r="E65" s="42"/>
      <c r="F65" s="42"/>
      <c r="G65" s="41" t="s">
        <v>55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2"/>
      <c r="D76" s="43" t="s">
        <v>52</v>
      </c>
      <c r="E76" s="34"/>
      <c r="F76" s="100" t="s">
        <v>53</v>
      </c>
      <c r="G76" s="43" t="s">
        <v>52</v>
      </c>
      <c r="H76" s="34"/>
      <c r="I76" s="34"/>
      <c r="J76" s="101" t="s">
        <v>53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136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17</v>
      </c>
      <c r="L84" s="32"/>
    </row>
    <row r="85" spans="2:47" s="1" customFormat="1" ht="26.25" customHeight="1">
      <c r="B85" s="32"/>
      <c r="E85" s="243" t="str">
        <f>E7</f>
        <v>NPK a.s., Pardubická nemocnice - fototerapie, rodinný pokoj, mytí klecí</v>
      </c>
      <c r="F85" s="244"/>
      <c r="G85" s="244"/>
      <c r="H85" s="244"/>
      <c r="L85" s="32"/>
    </row>
    <row r="86" spans="2:47" s="1" customFormat="1" ht="12" customHeight="1">
      <c r="B86" s="32"/>
      <c r="C86" s="27" t="s">
        <v>131</v>
      </c>
      <c r="L86" s="32"/>
    </row>
    <row r="87" spans="2:47" s="1" customFormat="1" ht="16.5" customHeight="1">
      <c r="B87" s="32"/>
      <c r="E87" s="227" t="str">
        <f>E9</f>
        <v>8 - Rodinný pokoj - dodávka a montáž EL</v>
      </c>
      <c r="F87" s="242"/>
      <c r="G87" s="242"/>
      <c r="H87" s="242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21</v>
      </c>
      <c r="F89" s="25" t="str">
        <f>F12</f>
        <v xml:space="preserve"> </v>
      </c>
      <c r="I89" s="27" t="s">
        <v>23</v>
      </c>
      <c r="J89" s="52" t="str">
        <f>IF(J12="","",J12)</f>
        <v>8. 10. 2025</v>
      </c>
      <c r="L89" s="32"/>
    </row>
    <row r="90" spans="2:47" s="1" customFormat="1" ht="6.95" customHeight="1">
      <c r="B90" s="32"/>
      <c r="L90" s="32"/>
    </row>
    <row r="91" spans="2:47" s="1" customFormat="1" ht="25.7" customHeight="1">
      <c r="B91" s="32"/>
      <c r="C91" s="27" t="s">
        <v>25</v>
      </c>
      <c r="F91" s="25" t="str">
        <f>E15</f>
        <v>Nemocnice Pardubického kraje a.s., Kyjevská 44</v>
      </c>
      <c r="I91" s="27" t="s">
        <v>31</v>
      </c>
      <c r="J91" s="30" t="str">
        <f>E21</f>
        <v>Projekce CZ s.r.o., Tovární 290, Chrudim</v>
      </c>
      <c r="L91" s="32"/>
    </row>
    <row r="92" spans="2:47" s="1" customFormat="1" ht="15.2" customHeight="1">
      <c r="B92" s="32"/>
      <c r="C92" s="27" t="s">
        <v>29</v>
      </c>
      <c r="F92" s="25" t="str">
        <f>IF(E18="","",E18)</f>
        <v>Vyplň údaj</v>
      </c>
      <c r="I92" s="27" t="s">
        <v>34</v>
      </c>
      <c r="J92" s="30" t="str">
        <f>E24</f>
        <v>ing. V. Švehla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2" t="s">
        <v>137</v>
      </c>
      <c r="D94" s="94"/>
      <c r="E94" s="94"/>
      <c r="F94" s="94"/>
      <c r="G94" s="94"/>
      <c r="H94" s="94"/>
      <c r="I94" s="94"/>
      <c r="J94" s="103" t="s">
        <v>138</v>
      </c>
      <c r="K94" s="94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4" t="s">
        <v>139</v>
      </c>
      <c r="J96" s="66">
        <f>J119</f>
        <v>0</v>
      </c>
      <c r="L96" s="32"/>
      <c r="AU96" s="17" t="s">
        <v>140</v>
      </c>
    </row>
    <row r="97" spans="2:12" s="8" customFormat="1" ht="24.95" customHeight="1">
      <c r="B97" s="105"/>
      <c r="D97" s="106" t="s">
        <v>1195</v>
      </c>
      <c r="E97" s="107"/>
      <c r="F97" s="107"/>
      <c r="G97" s="107"/>
      <c r="H97" s="107"/>
      <c r="I97" s="107"/>
      <c r="J97" s="108">
        <f>J120</f>
        <v>0</v>
      </c>
      <c r="L97" s="105"/>
    </row>
    <row r="98" spans="2:12" s="9" customFormat="1" ht="19.899999999999999" customHeight="1">
      <c r="B98" s="109"/>
      <c r="D98" s="110" t="s">
        <v>1196</v>
      </c>
      <c r="E98" s="111"/>
      <c r="F98" s="111"/>
      <c r="G98" s="111"/>
      <c r="H98" s="111"/>
      <c r="I98" s="111"/>
      <c r="J98" s="112">
        <f>J121</f>
        <v>0</v>
      </c>
      <c r="L98" s="109"/>
    </row>
    <row r="99" spans="2:12" s="9" customFormat="1" ht="19.899999999999999" customHeight="1">
      <c r="B99" s="109"/>
      <c r="D99" s="110" t="s">
        <v>1446</v>
      </c>
      <c r="E99" s="111"/>
      <c r="F99" s="111"/>
      <c r="G99" s="111"/>
      <c r="H99" s="111"/>
      <c r="I99" s="111"/>
      <c r="J99" s="112">
        <f>J200</f>
        <v>0</v>
      </c>
      <c r="L99" s="109"/>
    </row>
    <row r="100" spans="2:12" s="1" customFormat="1" ht="21.75" customHeight="1">
      <c r="B100" s="32"/>
      <c r="L100" s="32"/>
    </row>
    <row r="101" spans="2:12" s="1" customFormat="1" ht="6.95" customHeight="1">
      <c r="B101" s="44"/>
      <c r="C101" s="45"/>
      <c r="D101" s="45"/>
      <c r="E101" s="45"/>
      <c r="F101" s="45"/>
      <c r="G101" s="45"/>
      <c r="H101" s="45"/>
      <c r="I101" s="45"/>
      <c r="J101" s="45"/>
      <c r="K101" s="45"/>
      <c r="L101" s="32"/>
    </row>
    <row r="105" spans="2:12" s="1" customFormat="1" ht="6.95" customHeight="1">
      <c r="B105" s="46"/>
      <c r="C105" s="47"/>
      <c r="D105" s="47"/>
      <c r="E105" s="47"/>
      <c r="F105" s="47"/>
      <c r="G105" s="47"/>
      <c r="H105" s="47"/>
      <c r="I105" s="47"/>
      <c r="J105" s="47"/>
      <c r="K105" s="47"/>
      <c r="L105" s="32"/>
    </row>
    <row r="106" spans="2:12" s="1" customFormat="1" ht="24.95" customHeight="1">
      <c r="B106" s="32"/>
      <c r="C106" s="21" t="s">
        <v>157</v>
      </c>
      <c r="L106" s="32"/>
    </row>
    <row r="107" spans="2:12" s="1" customFormat="1" ht="6.95" customHeight="1">
      <c r="B107" s="32"/>
      <c r="L107" s="32"/>
    </row>
    <row r="108" spans="2:12" s="1" customFormat="1" ht="12" customHeight="1">
      <c r="B108" s="32"/>
      <c r="C108" s="27" t="s">
        <v>17</v>
      </c>
      <c r="L108" s="32"/>
    </row>
    <row r="109" spans="2:12" s="1" customFormat="1" ht="26.25" customHeight="1">
      <c r="B109" s="32"/>
      <c r="E109" s="243" t="str">
        <f>E7</f>
        <v>NPK a.s., Pardubická nemocnice - fototerapie, rodinný pokoj, mytí klecí</v>
      </c>
      <c r="F109" s="244"/>
      <c r="G109" s="244"/>
      <c r="H109" s="244"/>
      <c r="L109" s="32"/>
    </row>
    <row r="110" spans="2:12" s="1" customFormat="1" ht="12" customHeight="1">
      <c r="B110" s="32"/>
      <c r="C110" s="27" t="s">
        <v>131</v>
      </c>
      <c r="L110" s="32"/>
    </row>
    <row r="111" spans="2:12" s="1" customFormat="1" ht="16.5" customHeight="1">
      <c r="B111" s="32"/>
      <c r="E111" s="227" t="str">
        <f>E9</f>
        <v>8 - Rodinný pokoj - dodávka a montáž EL</v>
      </c>
      <c r="F111" s="242"/>
      <c r="G111" s="242"/>
      <c r="H111" s="242"/>
      <c r="L111" s="32"/>
    </row>
    <row r="112" spans="2:12" s="1" customFormat="1" ht="6.95" customHeight="1">
      <c r="B112" s="32"/>
      <c r="L112" s="32"/>
    </row>
    <row r="113" spans="2:65" s="1" customFormat="1" ht="12" customHeight="1">
      <c r="B113" s="32"/>
      <c r="C113" s="27" t="s">
        <v>21</v>
      </c>
      <c r="F113" s="25" t="str">
        <f>F12</f>
        <v xml:space="preserve"> </v>
      </c>
      <c r="I113" s="27" t="s">
        <v>23</v>
      </c>
      <c r="J113" s="52" t="str">
        <f>IF(J12="","",J12)</f>
        <v>8. 10. 2025</v>
      </c>
      <c r="L113" s="32"/>
    </row>
    <row r="114" spans="2:65" s="1" customFormat="1" ht="6.95" customHeight="1">
      <c r="B114" s="32"/>
      <c r="L114" s="32"/>
    </row>
    <row r="115" spans="2:65" s="1" customFormat="1" ht="25.7" customHeight="1">
      <c r="B115" s="32"/>
      <c r="C115" s="27" t="s">
        <v>25</v>
      </c>
      <c r="F115" s="25" t="str">
        <f>E15</f>
        <v>Nemocnice Pardubického kraje a.s., Kyjevská 44</v>
      </c>
      <c r="I115" s="27" t="s">
        <v>31</v>
      </c>
      <c r="J115" s="30" t="str">
        <f>E21</f>
        <v>Projekce CZ s.r.o., Tovární 290, Chrudim</v>
      </c>
      <c r="L115" s="32"/>
    </row>
    <row r="116" spans="2:65" s="1" customFormat="1" ht="15.2" customHeight="1">
      <c r="B116" s="32"/>
      <c r="C116" s="27" t="s">
        <v>29</v>
      </c>
      <c r="F116" s="25" t="str">
        <f>IF(E18="","",E18)</f>
        <v>Vyplň údaj</v>
      </c>
      <c r="I116" s="27" t="s">
        <v>34</v>
      </c>
      <c r="J116" s="30" t="str">
        <f>E24</f>
        <v>ing. V. Švehla</v>
      </c>
      <c r="L116" s="32"/>
    </row>
    <row r="117" spans="2:65" s="1" customFormat="1" ht="10.35" customHeight="1">
      <c r="B117" s="32"/>
      <c r="L117" s="32"/>
    </row>
    <row r="118" spans="2:65" s="10" customFormat="1" ht="29.25" customHeight="1">
      <c r="B118" s="113"/>
      <c r="C118" s="114" t="s">
        <v>158</v>
      </c>
      <c r="D118" s="115" t="s">
        <v>62</v>
      </c>
      <c r="E118" s="115" t="s">
        <v>58</v>
      </c>
      <c r="F118" s="115" t="s">
        <v>59</v>
      </c>
      <c r="G118" s="115" t="s">
        <v>159</v>
      </c>
      <c r="H118" s="115" t="s">
        <v>160</v>
      </c>
      <c r="I118" s="115" t="s">
        <v>161</v>
      </c>
      <c r="J118" s="115" t="s">
        <v>138</v>
      </c>
      <c r="K118" s="116" t="s">
        <v>162</v>
      </c>
      <c r="L118" s="113"/>
      <c r="M118" s="59" t="s">
        <v>1</v>
      </c>
      <c r="N118" s="60" t="s">
        <v>41</v>
      </c>
      <c r="O118" s="60" t="s">
        <v>163</v>
      </c>
      <c r="P118" s="60" t="s">
        <v>164</v>
      </c>
      <c r="Q118" s="60" t="s">
        <v>165</v>
      </c>
      <c r="R118" s="60" t="s">
        <v>166</v>
      </c>
      <c r="S118" s="60" t="s">
        <v>167</v>
      </c>
      <c r="T118" s="61" t="s">
        <v>168</v>
      </c>
    </row>
    <row r="119" spans="2:65" s="1" customFormat="1" ht="22.9" customHeight="1">
      <c r="B119" s="32"/>
      <c r="C119" s="64" t="s">
        <v>169</v>
      </c>
      <c r="J119" s="117">
        <f>BK119</f>
        <v>0</v>
      </c>
      <c r="L119" s="32"/>
      <c r="M119" s="62"/>
      <c r="N119" s="53"/>
      <c r="O119" s="53"/>
      <c r="P119" s="118">
        <f>P120</f>
        <v>0</v>
      </c>
      <c r="Q119" s="53"/>
      <c r="R119" s="118">
        <f>R120</f>
        <v>0</v>
      </c>
      <c r="S119" s="53"/>
      <c r="T119" s="119">
        <f>T120</f>
        <v>0</v>
      </c>
      <c r="AT119" s="17" t="s">
        <v>76</v>
      </c>
      <c r="AU119" s="17" t="s">
        <v>140</v>
      </c>
      <c r="BK119" s="120">
        <f>BK120</f>
        <v>0</v>
      </c>
    </row>
    <row r="120" spans="2:65" s="11" customFormat="1" ht="25.9" customHeight="1">
      <c r="B120" s="121"/>
      <c r="D120" s="122" t="s">
        <v>76</v>
      </c>
      <c r="E120" s="123" t="s">
        <v>231</v>
      </c>
      <c r="F120" s="123" t="s">
        <v>1199</v>
      </c>
      <c r="I120" s="124"/>
      <c r="J120" s="125">
        <f>BK120</f>
        <v>0</v>
      </c>
      <c r="L120" s="121"/>
      <c r="M120" s="126"/>
      <c r="P120" s="127">
        <f>P121+P200</f>
        <v>0</v>
      </c>
      <c r="R120" s="127">
        <f>R121+R200</f>
        <v>0</v>
      </c>
      <c r="T120" s="128">
        <f>T121+T200</f>
        <v>0</v>
      </c>
      <c r="AR120" s="122" t="s">
        <v>88</v>
      </c>
      <c r="AT120" s="129" t="s">
        <v>76</v>
      </c>
      <c r="AU120" s="129" t="s">
        <v>77</v>
      </c>
      <c r="AY120" s="122" t="s">
        <v>172</v>
      </c>
      <c r="BK120" s="130">
        <f>BK121+BK200</f>
        <v>0</v>
      </c>
    </row>
    <row r="121" spans="2:65" s="11" customFormat="1" ht="22.9" customHeight="1">
      <c r="B121" s="121"/>
      <c r="D121" s="122" t="s">
        <v>76</v>
      </c>
      <c r="E121" s="131" t="s">
        <v>1200</v>
      </c>
      <c r="F121" s="131" t="s">
        <v>1201</v>
      </c>
      <c r="I121" s="124"/>
      <c r="J121" s="132">
        <f>BK121</f>
        <v>0</v>
      </c>
      <c r="L121" s="121"/>
      <c r="M121" s="126"/>
      <c r="P121" s="127">
        <f>SUM(P122:P199)</f>
        <v>0</v>
      </c>
      <c r="R121" s="127">
        <f>SUM(R122:R199)</f>
        <v>0</v>
      </c>
      <c r="T121" s="128">
        <f>SUM(T122:T199)</f>
        <v>0</v>
      </c>
      <c r="AR121" s="122" t="s">
        <v>8</v>
      </c>
      <c r="AT121" s="129" t="s">
        <v>76</v>
      </c>
      <c r="AU121" s="129" t="s">
        <v>8</v>
      </c>
      <c r="AY121" s="122" t="s">
        <v>172</v>
      </c>
      <c r="BK121" s="130">
        <f>SUM(BK122:BK199)</f>
        <v>0</v>
      </c>
    </row>
    <row r="122" spans="2:65" s="1" customFormat="1" ht="16.5" customHeight="1">
      <c r="B122" s="133"/>
      <c r="C122" s="162" t="s">
        <v>8</v>
      </c>
      <c r="D122" s="162" t="s">
        <v>231</v>
      </c>
      <c r="E122" s="163" t="s">
        <v>1212</v>
      </c>
      <c r="F122" s="164" t="s">
        <v>1447</v>
      </c>
      <c r="G122" s="165" t="s">
        <v>202</v>
      </c>
      <c r="H122" s="166">
        <v>26</v>
      </c>
      <c r="I122" s="167"/>
      <c r="J122" s="168">
        <f t="shared" ref="J122:J153" si="0">ROUND(I122*H122,0)</f>
        <v>0</v>
      </c>
      <c r="K122" s="164" t="s">
        <v>1</v>
      </c>
      <c r="L122" s="169"/>
      <c r="M122" s="170" t="s">
        <v>1</v>
      </c>
      <c r="N122" s="171" t="s">
        <v>42</v>
      </c>
      <c r="P122" s="143">
        <f t="shared" ref="P122:P153" si="1">O122*H122</f>
        <v>0</v>
      </c>
      <c r="Q122" s="143">
        <v>0</v>
      </c>
      <c r="R122" s="143">
        <f t="shared" ref="R122:R153" si="2">Q122*H122</f>
        <v>0</v>
      </c>
      <c r="S122" s="143">
        <v>0</v>
      </c>
      <c r="T122" s="144">
        <f t="shared" ref="T122:T153" si="3">S122*H122</f>
        <v>0</v>
      </c>
      <c r="AR122" s="145" t="s">
        <v>103</v>
      </c>
      <c r="AT122" s="145" t="s">
        <v>231</v>
      </c>
      <c r="AU122" s="145" t="s">
        <v>85</v>
      </c>
      <c r="AY122" s="17" t="s">
        <v>172</v>
      </c>
      <c r="BE122" s="146">
        <f t="shared" ref="BE122:BE153" si="4">IF(N122="základní",J122,0)</f>
        <v>0</v>
      </c>
      <c r="BF122" s="146">
        <f t="shared" ref="BF122:BF153" si="5">IF(N122="snížená",J122,0)</f>
        <v>0</v>
      </c>
      <c r="BG122" s="146">
        <f t="shared" ref="BG122:BG153" si="6">IF(N122="zákl. přenesená",J122,0)</f>
        <v>0</v>
      </c>
      <c r="BH122" s="146">
        <f t="shared" ref="BH122:BH153" si="7">IF(N122="sníž. přenesená",J122,0)</f>
        <v>0</v>
      </c>
      <c r="BI122" s="146">
        <f t="shared" ref="BI122:BI153" si="8">IF(N122="nulová",J122,0)</f>
        <v>0</v>
      </c>
      <c r="BJ122" s="17" t="s">
        <v>8</v>
      </c>
      <c r="BK122" s="146">
        <f t="shared" ref="BK122:BK153" si="9">ROUND(I122*H122,0)</f>
        <v>0</v>
      </c>
      <c r="BL122" s="17" t="s">
        <v>91</v>
      </c>
      <c r="BM122" s="145" t="s">
        <v>85</v>
      </c>
    </row>
    <row r="123" spans="2:65" s="1" customFormat="1" ht="16.5" customHeight="1">
      <c r="B123" s="133"/>
      <c r="C123" s="162" t="s">
        <v>85</v>
      </c>
      <c r="D123" s="162" t="s">
        <v>231</v>
      </c>
      <c r="E123" s="163" t="s">
        <v>1214</v>
      </c>
      <c r="F123" s="164" t="s">
        <v>1448</v>
      </c>
      <c r="G123" s="165" t="s">
        <v>202</v>
      </c>
      <c r="H123" s="166">
        <v>48</v>
      </c>
      <c r="I123" s="167"/>
      <c r="J123" s="168">
        <f t="shared" si="0"/>
        <v>0</v>
      </c>
      <c r="K123" s="164" t="s">
        <v>1</v>
      </c>
      <c r="L123" s="169"/>
      <c r="M123" s="170" t="s">
        <v>1</v>
      </c>
      <c r="N123" s="171" t="s">
        <v>42</v>
      </c>
      <c r="P123" s="143">
        <f t="shared" si="1"/>
        <v>0</v>
      </c>
      <c r="Q123" s="143">
        <v>0</v>
      </c>
      <c r="R123" s="143">
        <f t="shared" si="2"/>
        <v>0</v>
      </c>
      <c r="S123" s="143">
        <v>0</v>
      </c>
      <c r="T123" s="144">
        <f t="shared" si="3"/>
        <v>0</v>
      </c>
      <c r="AR123" s="145" t="s">
        <v>103</v>
      </c>
      <c r="AT123" s="145" t="s">
        <v>231</v>
      </c>
      <c r="AU123" s="145" t="s">
        <v>85</v>
      </c>
      <c r="AY123" s="17" t="s">
        <v>172</v>
      </c>
      <c r="BE123" s="146">
        <f t="shared" si="4"/>
        <v>0</v>
      </c>
      <c r="BF123" s="146">
        <f t="shared" si="5"/>
        <v>0</v>
      </c>
      <c r="BG123" s="146">
        <f t="shared" si="6"/>
        <v>0</v>
      </c>
      <c r="BH123" s="146">
        <f t="shared" si="7"/>
        <v>0</v>
      </c>
      <c r="BI123" s="146">
        <f t="shared" si="8"/>
        <v>0</v>
      </c>
      <c r="BJ123" s="17" t="s">
        <v>8</v>
      </c>
      <c r="BK123" s="146">
        <f t="shared" si="9"/>
        <v>0</v>
      </c>
      <c r="BL123" s="17" t="s">
        <v>91</v>
      </c>
      <c r="BM123" s="145" t="s">
        <v>91</v>
      </c>
    </row>
    <row r="124" spans="2:65" s="1" customFormat="1" ht="16.5" customHeight="1">
      <c r="B124" s="133"/>
      <c r="C124" s="162" t="s">
        <v>88</v>
      </c>
      <c r="D124" s="162" t="s">
        <v>231</v>
      </c>
      <c r="E124" s="163" t="s">
        <v>1243</v>
      </c>
      <c r="F124" s="164" t="s">
        <v>1449</v>
      </c>
      <c r="G124" s="165" t="s">
        <v>202</v>
      </c>
      <c r="H124" s="166">
        <v>182</v>
      </c>
      <c r="I124" s="167"/>
      <c r="J124" s="168">
        <f t="shared" si="0"/>
        <v>0</v>
      </c>
      <c r="K124" s="164" t="s">
        <v>1</v>
      </c>
      <c r="L124" s="169"/>
      <c r="M124" s="170" t="s">
        <v>1</v>
      </c>
      <c r="N124" s="171" t="s">
        <v>42</v>
      </c>
      <c r="P124" s="143">
        <f t="shared" si="1"/>
        <v>0</v>
      </c>
      <c r="Q124" s="143">
        <v>0</v>
      </c>
      <c r="R124" s="143">
        <f t="shared" si="2"/>
        <v>0</v>
      </c>
      <c r="S124" s="143">
        <v>0</v>
      </c>
      <c r="T124" s="144">
        <f t="shared" si="3"/>
        <v>0</v>
      </c>
      <c r="AR124" s="145" t="s">
        <v>103</v>
      </c>
      <c r="AT124" s="145" t="s">
        <v>231</v>
      </c>
      <c r="AU124" s="145" t="s">
        <v>85</v>
      </c>
      <c r="AY124" s="17" t="s">
        <v>172</v>
      </c>
      <c r="BE124" s="146">
        <f t="shared" si="4"/>
        <v>0</v>
      </c>
      <c r="BF124" s="146">
        <f t="shared" si="5"/>
        <v>0</v>
      </c>
      <c r="BG124" s="146">
        <f t="shared" si="6"/>
        <v>0</v>
      </c>
      <c r="BH124" s="146">
        <f t="shared" si="7"/>
        <v>0</v>
      </c>
      <c r="BI124" s="146">
        <f t="shared" si="8"/>
        <v>0</v>
      </c>
      <c r="BJ124" s="17" t="s">
        <v>8</v>
      </c>
      <c r="BK124" s="146">
        <f t="shared" si="9"/>
        <v>0</v>
      </c>
      <c r="BL124" s="17" t="s">
        <v>91</v>
      </c>
      <c r="BM124" s="145" t="s">
        <v>97</v>
      </c>
    </row>
    <row r="125" spans="2:65" s="1" customFormat="1" ht="16.5" customHeight="1">
      <c r="B125" s="133"/>
      <c r="C125" s="162" t="s">
        <v>91</v>
      </c>
      <c r="D125" s="162" t="s">
        <v>231</v>
      </c>
      <c r="E125" s="163" t="s">
        <v>1247</v>
      </c>
      <c r="F125" s="164" t="s">
        <v>1450</v>
      </c>
      <c r="G125" s="165" t="s">
        <v>202</v>
      </c>
      <c r="H125" s="166">
        <v>22</v>
      </c>
      <c r="I125" s="167"/>
      <c r="J125" s="168">
        <f t="shared" si="0"/>
        <v>0</v>
      </c>
      <c r="K125" s="164" t="s">
        <v>1</v>
      </c>
      <c r="L125" s="169"/>
      <c r="M125" s="170" t="s">
        <v>1</v>
      </c>
      <c r="N125" s="171" t="s">
        <v>42</v>
      </c>
      <c r="P125" s="143">
        <f t="shared" si="1"/>
        <v>0</v>
      </c>
      <c r="Q125" s="143">
        <v>0</v>
      </c>
      <c r="R125" s="143">
        <f t="shared" si="2"/>
        <v>0</v>
      </c>
      <c r="S125" s="143">
        <v>0</v>
      </c>
      <c r="T125" s="144">
        <f t="shared" si="3"/>
        <v>0</v>
      </c>
      <c r="AR125" s="145" t="s">
        <v>103</v>
      </c>
      <c r="AT125" s="145" t="s">
        <v>231</v>
      </c>
      <c r="AU125" s="145" t="s">
        <v>85</v>
      </c>
      <c r="AY125" s="17" t="s">
        <v>172</v>
      </c>
      <c r="BE125" s="146">
        <f t="shared" si="4"/>
        <v>0</v>
      </c>
      <c r="BF125" s="146">
        <f t="shared" si="5"/>
        <v>0</v>
      </c>
      <c r="BG125" s="146">
        <f t="shared" si="6"/>
        <v>0</v>
      </c>
      <c r="BH125" s="146">
        <f t="shared" si="7"/>
        <v>0</v>
      </c>
      <c r="BI125" s="146">
        <f t="shared" si="8"/>
        <v>0</v>
      </c>
      <c r="BJ125" s="17" t="s">
        <v>8</v>
      </c>
      <c r="BK125" s="146">
        <f t="shared" si="9"/>
        <v>0</v>
      </c>
      <c r="BL125" s="17" t="s">
        <v>91</v>
      </c>
      <c r="BM125" s="145" t="s">
        <v>103</v>
      </c>
    </row>
    <row r="126" spans="2:65" s="1" customFormat="1" ht="16.5" customHeight="1">
      <c r="B126" s="133"/>
      <c r="C126" s="162" t="s">
        <v>94</v>
      </c>
      <c r="D126" s="162" t="s">
        <v>231</v>
      </c>
      <c r="E126" s="163" t="s">
        <v>1377</v>
      </c>
      <c r="F126" s="164" t="s">
        <v>1215</v>
      </c>
      <c r="G126" s="165" t="s">
        <v>202</v>
      </c>
      <c r="H126" s="166">
        <v>336</v>
      </c>
      <c r="I126" s="167"/>
      <c r="J126" s="168">
        <f t="shared" si="0"/>
        <v>0</v>
      </c>
      <c r="K126" s="164" t="s">
        <v>1</v>
      </c>
      <c r="L126" s="169"/>
      <c r="M126" s="170" t="s">
        <v>1</v>
      </c>
      <c r="N126" s="171" t="s">
        <v>42</v>
      </c>
      <c r="P126" s="143">
        <f t="shared" si="1"/>
        <v>0</v>
      </c>
      <c r="Q126" s="143">
        <v>0</v>
      </c>
      <c r="R126" s="143">
        <f t="shared" si="2"/>
        <v>0</v>
      </c>
      <c r="S126" s="143">
        <v>0</v>
      </c>
      <c r="T126" s="144">
        <f t="shared" si="3"/>
        <v>0</v>
      </c>
      <c r="AR126" s="145" t="s">
        <v>103</v>
      </c>
      <c r="AT126" s="145" t="s">
        <v>231</v>
      </c>
      <c r="AU126" s="145" t="s">
        <v>85</v>
      </c>
      <c r="AY126" s="17" t="s">
        <v>172</v>
      </c>
      <c r="BE126" s="146">
        <f t="shared" si="4"/>
        <v>0</v>
      </c>
      <c r="BF126" s="146">
        <f t="shared" si="5"/>
        <v>0</v>
      </c>
      <c r="BG126" s="146">
        <f t="shared" si="6"/>
        <v>0</v>
      </c>
      <c r="BH126" s="146">
        <f t="shared" si="7"/>
        <v>0</v>
      </c>
      <c r="BI126" s="146">
        <f t="shared" si="8"/>
        <v>0</v>
      </c>
      <c r="BJ126" s="17" t="s">
        <v>8</v>
      </c>
      <c r="BK126" s="146">
        <f t="shared" si="9"/>
        <v>0</v>
      </c>
      <c r="BL126" s="17" t="s">
        <v>91</v>
      </c>
      <c r="BM126" s="145" t="s">
        <v>222</v>
      </c>
    </row>
    <row r="127" spans="2:65" s="1" customFormat="1" ht="24.2" customHeight="1">
      <c r="B127" s="133"/>
      <c r="C127" s="162" t="s">
        <v>97</v>
      </c>
      <c r="D127" s="162" t="s">
        <v>231</v>
      </c>
      <c r="E127" s="163" t="s">
        <v>1216</v>
      </c>
      <c r="F127" s="164" t="s">
        <v>1217</v>
      </c>
      <c r="G127" s="165" t="s">
        <v>202</v>
      </c>
      <c r="H127" s="166">
        <v>8</v>
      </c>
      <c r="I127" s="167"/>
      <c r="J127" s="168">
        <f t="shared" si="0"/>
        <v>0</v>
      </c>
      <c r="K127" s="164" t="s">
        <v>1</v>
      </c>
      <c r="L127" s="169"/>
      <c r="M127" s="170" t="s">
        <v>1</v>
      </c>
      <c r="N127" s="171" t="s">
        <v>42</v>
      </c>
      <c r="P127" s="143">
        <f t="shared" si="1"/>
        <v>0</v>
      </c>
      <c r="Q127" s="143">
        <v>0</v>
      </c>
      <c r="R127" s="143">
        <f t="shared" si="2"/>
        <v>0</v>
      </c>
      <c r="S127" s="143">
        <v>0</v>
      </c>
      <c r="T127" s="144">
        <f t="shared" si="3"/>
        <v>0</v>
      </c>
      <c r="AR127" s="145" t="s">
        <v>103</v>
      </c>
      <c r="AT127" s="145" t="s">
        <v>231</v>
      </c>
      <c r="AU127" s="145" t="s">
        <v>85</v>
      </c>
      <c r="AY127" s="17" t="s">
        <v>172</v>
      </c>
      <c r="BE127" s="146">
        <f t="shared" si="4"/>
        <v>0</v>
      </c>
      <c r="BF127" s="146">
        <f t="shared" si="5"/>
        <v>0</v>
      </c>
      <c r="BG127" s="146">
        <f t="shared" si="6"/>
        <v>0</v>
      </c>
      <c r="BH127" s="146">
        <f t="shared" si="7"/>
        <v>0</v>
      </c>
      <c r="BI127" s="146">
        <f t="shared" si="8"/>
        <v>0</v>
      </c>
      <c r="BJ127" s="17" t="s">
        <v>8</v>
      </c>
      <c r="BK127" s="146">
        <f t="shared" si="9"/>
        <v>0</v>
      </c>
      <c r="BL127" s="17" t="s">
        <v>91</v>
      </c>
      <c r="BM127" s="145" t="s">
        <v>241</v>
      </c>
    </row>
    <row r="128" spans="2:65" s="1" customFormat="1" ht="24.2" customHeight="1">
      <c r="B128" s="133"/>
      <c r="C128" s="162" t="s">
        <v>100</v>
      </c>
      <c r="D128" s="162" t="s">
        <v>231</v>
      </c>
      <c r="E128" s="163" t="s">
        <v>1220</v>
      </c>
      <c r="F128" s="164" t="s">
        <v>1451</v>
      </c>
      <c r="G128" s="165" t="s">
        <v>202</v>
      </c>
      <c r="H128" s="166">
        <v>12</v>
      </c>
      <c r="I128" s="167"/>
      <c r="J128" s="168">
        <f t="shared" si="0"/>
        <v>0</v>
      </c>
      <c r="K128" s="164" t="s">
        <v>1</v>
      </c>
      <c r="L128" s="169"/>
      <c r="M128" s="170" t="s">
        <v>1</v>
      </c>
      <c r="N128" s="171" t="s">
        <v>42</v>
      </c>
      <c r="P128" s="143">
        <f t="shared" si="1"/>
        <v>0</v>
      </c>
      <c r="Q128" s="143">
        <v>0</v>
      </c>
      <c r="R128" s="143">
        <f t="shared" si="2"/>
        <v>0</v>
      </c>
      <c r="S128" s="143">
        <v>0</v>
      </c>
      <c r="T128" s="144">
        <f t="shared" si="3"/>
        <v>0</v>
      </c>
      <c r="AR128" s="145" t="s">
        <v>103</v>
      </c>
      <c r="AT128" s="145" t="s">
        <v>231</v>
      </c>
      <c r="AU128" s="145" t="s">
        <v>85</v>
      </c>
      <c r="AY128" s="17" t="s">
        <v>172</v>
      </c>
      <c r="BE128" s="146">
        <f t="shared" si="4"/>
        <v>0</v>
      </c>
      <c r="BF128" s="146">
        <f t="shared" si="5"/>
        <v>0</v>
      </c>
      <c r="BG128" s="146">
        <f t="shared" si="6"/>
        <v>0</v>
      </c>
      <c r="BH128" s="146">
        <f t="shared" si="7"/>
        <v>0</v>
      </c>
      <c r="BI128" s="146">
        <f t="shared" si="8"/>
        <v>0</v>
      </c>
      <c r="BJ128" s="17" t="s">
        <v>8</v>
      </c>
      <c r="BK128" s="146">
        <f t="shared" si="9"/>
        <v>0</v>
      </c>
      <c r="BL128" s="17" t="s">
        <v>91</v>
      </c>
      <c r="BM128" s="145" t="s">
        <v>252</v>
      </c>
    </row>
    <row r="129" spans="2:65" s="1" customFormat="1" ht="24.2" customHeight="1">
      <c r="B129" s="133"/>
      <c r="C129" s="162" t="s">
        <v>103</v>
      </c>
      <c r="D129" s="162" t="s">
        <v>231</v>
      </c>
      <c r="E129" s="163" t="s">
        <v>1226</v>
      </c>
      <c r="F129" s="164" t="s">
        <v>1227</v>
      </c>
      <c r="G129" s="165" t="s">
        <v>1228</v>
      </c>
      <c r="H129" s="166">
        <v>1</v>
      </c>
      <c r="I129" s="167"/>
      <c r="J129" s="168">
        <f t="shared" si="0"/>
        <v>0</v>
      </c>
      <c r="K129" s="164" t="s">
        <v>1</v>
      </c>
      <c r="L129" s="169"/>
      <c r="M129" s="170" t="s">
        <v>1</v>
      </c>
      <c r="N129" s="171" t="s">
        <v>42</v>
      </c>
      <c r="P129" s="143">
        <f t="shared" si="1"/>
        <v>0</v>
      </c>
      <c r="Q129" s="143">
        <v>0</v>
      </c>
      <c r="R129" s="143">
        <f t="shared" si="2"/>
        <v>0</v>
      </c>
      <c r="S129" s="143">
        <v>0</v>
      </c>
      <c r="T129" s="144">
        <f t="shared" si="3"/>
        <v>0</v>
      </c>
      <c r="AR129" s="145" t="s">
        <v>103</v>
      </c>
      <c r="AT129" s="145" t="s">
        <v>231</v>
      </c>
      <c r="AU129" s="145" t="s">
        <v>85</v>
      </c>
      <c r="AY129" s="17" t="s">
        <v>172</v>
      </c>
      <c r="BE129" s="146">
        <f t="shared" si="4"/>
        <v>0</v>
      </c>
      <c r="BF129" s="146">
        <f t="shared" si="5"/>
        <v>0</v>
      </c>
      <c r="BG129" s="146">
        <f t="shared" si="6"/>
        <v>0</v>
      </c>
      <c r="BH129" s="146">
        <f t="shared" si="7"/>
        <v>0</v>
      </c>
      <c r="BI129" s="146">
        <f t="shared" si="8"/>
        <v>0</v>
      </c>
      <c r="BJ129" s="17" t="s">
        <v>8</v>
      </c>
      <c r="BK129" s="146">
        <f t="shared" si="9"/>
        <v>0</v>
      </c>
      <c r="BL129" s="17" t="s">
        <v>91</v>
      </c>
      <c r="BM129" s="145" t="s">
        <v>308</v>
      </c>
    </row>
    <row r="130" spans="2:65" s="1" customFormat="1" ht="24.2" customHeight="1">
      <c r="B130" s="133"/>
      <c r="C130" s="162" t="s">
        <v>106</v>
      </c>
      <c r="D130" s="162" t="s">
        <v>231</v>
      </c>
      <c r="E130" s="163" t="s">
        <v>1233</v>
      </c>
      <c r="F130" s="164" t="s">
        <v>1234</v>
      </c>
      <c r="G130" s="165" t="s">
        <v>1228</v>
      </c>
      <c r="H130" s="166">
        <v>2</v>
      </c>
      <c r="I130" s="167"/>
      <c r="J130" s="168">
        <f t="shared" si="0"/>
        <v>0</v>
      </c>
      <c r="K130" s="164" t="s">
        <v>1</v>
      </c>
      <c r="L130" s="169"/>
      <c r="M130" s="170" t="s">
        <v>1</v>
      </c>
      <c r="N130" s="171" t="s">
        <v>42</v>
      </c>
      <c r="P130" s="143">
        <f t="shared" si="1"/>
        <v>0</v>
      </c>
      <c r="Q130" s="143">
        <v>0</v>
      </c>
      <c r="R130" s="143">
        <f t="shared" si="2"/>
        <v>0</v>
      </c>
      <c r="S130" s="143">
        <v>0</v>
      </c>
      <c r="T130" s="144">
        <f t="shared" si="3"/>
        <v>0</v>
      </c>
      <c r="AR130" s="145" t="s">
        <v>103</v>
      </c>
      <c r="AT130" s="145" t="s">
        <v>231</v>
      </c>
      <c r="AU130" s="145" t="s">
        <v>85</v>
      </c>
      <c r="AY130" s="17" t="s">
        <v>172</v>
      </c>
      <c r="BE130" s="146">
        <f t="shared" si="4"/>
        <v>0</v>
      </c>
      <c r="BF130" s="146">
        <f t="shared" si="5"/>
        <v>0</v>
      </c>
      <c r="BG130" s="146">
        <f t="shared" si="6"/>
        <v>0</v>
      </c>
      <c r="BH130" s="146">
        <f t="shared" si="7"/>
        <v>0</v>
      </c>
      <c r="BI130" s="146">
        <f t="shared" si="8"/>
        <v>0</v>
      </c>
      <c r="BJ130" s="17" t="s">
        <v>8</v>
      </c>
      <c r="BK130" s="146">
        <f t="shared" si="9"/>
        <v>0</v>
      </c>
      <c r="BL130" s="17" t="s">
        <v>91</v>
      </c>
      <c r="BM130" s="145" t="s">
        <v>317</v>
      </c>
    </row>
    <row r="131" spans="2:65" s="1" customFormat="1" ht="24.2" customHeight="1">
      <c r="B131" s="133"/>
      <c r="C131" s="162" t="s">
        <v>222</v>
      </c>
      <c r="D131" s="162" t="s">
        <v>231</v>
      </c>
      <c r="E131" s="163" t="s">
        <v>1237</v>
      </c>
      <c r="F131" s="164" t="s">
        <v>1238</v>
      </c>
      <c r="G131" s="165" t="s">
        <v>1228</v>
      </c>
      <c r="H131" s="166">
        <v>1</v>
      </c>
      <c r="I131" s="167"/>
      <c r="J131" s="168">
        <f t="shared" si="0"/>
        <v>0</v>
      </c>
      <c r="K131" s="164" t="s">
        <v>1</v>
      </c>
      <c r="L131" s="169"/>
      <c r="M131" s="170" t="s">
        <v>1</v>
      </c>
      <c r="N131" s="171" t="s">
        <v>42</v>
      </c>
      <c r="P131" s="143">
        <f t="shared" si="1"/>
        <v>0</v>
      </c>
      <c r="Q131" s="143">
        <v>0</v>
      </c>
      <c r="R131" s="143">
        <f t="shared" si="2"/>
        <v>0</v>
      </c>
      <c r="S131" s="143">
        <v>0</v>
      </c>
      <c r="T131" s="144">
        <f t="shared" si="3"/>
        <v>0</v>
      </c>
      <c r="AR131" s="145" t="s">
        <v>103</v>
      </c>
      <c r="AT131" s="145" t="s">
        <v>231</v>
      </c>
      <c r="AU131" s="145" t="s">
        <v>85</v>
      </c>
      <c r="AY131" s="17" t="s">
        <v>172</v>
      </c>
      <c r="BE131" s="146">
        <f t="shared" si="4"/>
        <v>0</v>
      </c>
      <c r="BF131" s="146">
        <f t="shared" si="5"/>
        <v>0</v>
      </c>
      <c r="BG131" s="146">
        <f t="shared" si="6"/>
        <v>0</v>
      </c>
      <c r="BH131" s="146">
        <f t="shared" si="7"/>
        <v>0</v>
      </c>
      <c r="BI131" s="146">
        <f t="shared" si="8"/>
        <v>0</v>
      </c>
      <c r="BJ131" s="17" t="s">
        <v>8</v>
      </c>
      <c r="BK131" s="146">
        <f t="shared" si="9"/>
        <v>0</v>
      </c>
      <c r="BL131" s="17" t="s">
        <v>91</v>
      </c>
      <c r="BM131" s="145" t="s">
        <v>331</v>
      </c>
    </row>
    <row r="132" spans="2:65" s="1" customFormat="1" ht="24.2" customHeight="1">
      <c r="B132" s="133"/>
      <c r="C132" s="162" t="s">
        <v>226</v>
      </c>
      <c r="D132" s="162" t="s">
        <v>231</v>
      </c>
      <c r="E132" s="163" t="s">
        <v>1239</v>
      </c>
      <c r="F132" s="164" t="s">
        <v>1240</v>
      </c>
      <c r="G132" s="165" t="s">
        <v>1228</v>
      </c>
      <c r="H132" s="166">
        <v>10</v>
      </c>
      <c r="I132" s="167"/>
      <c r="J132" s="168">
        <f t="shared" si="0"/>
        <v>0</v>
      </c>
      <c r="K132" s="164" t="s">
        <v>1</v>
      </c>
      <c r="L132" s="169"/>
      <c r="M132" s="170" t="s">
        <v>1</v>
      </c>
      <c r="N132" s="171" t="s">
        <v>42</v>
      </c>
      <c r="P132" s="143">
        <f t="shared" si="1"/>
        <v>0</v>
      </c>
      <c r="Q132" s="143">
        <v>0</v>
      </c>
      <c r="R132" s="143">
        <f t="shared" si="2"/>
        <v>0</v>
      </c>
      <c r="S132" s="143">
        <v>0</v>
      </c>
      <c r="T132" s="144">
        <f t="shared" si="3"/>
        <v>0</v>
      </c>
      <c r="AR132" s="145" t="s">
        <v>103</v>
      </c>
      <c r="AT132" s="145" t="s">
        <v>231</v>
      </c>
      <c r="AU132" s="145" t="s">
        <v>85</v>
      </c>
      <c r="AY132" s="17" t="s">
        <v>172</v>
      </c>
      <c r="BE132" s="146">
        <f t="shared" si="4"/>
        <v>0</v>
      </c>
      <c r="BF132" s="146">
        <f t="shared" si="5"/>
        <v>0</v>
      </c>
      <c r="BG132" s="146">
        <f t="shared" si="6"/>
        <v>0</v>
      </c>
      <c r="BH132" s="146">
        <f t="shared" si="7"/>
        <v>0</v>
      </c>
      <c r="BI132" s="146">
        <f t="shared" si="8"/>
        <v>0</v>
      </c>
      <c r="BJ132" s="17" t="s">
        <v>8</v>
      </c>
      <c r="BK132" s="146">
        <f t="shared" si="9"/>
        <v>0</v>
      </c>
      <c r="BL132" s="17" t="s">
        <v>91</v>
      </c>
      <c r="BM132" s="145" t="s">
        <v>343</v>
      </c>
    </row>
    <row r="133" spans="2:65" s="1" customFormat="1" ht="24.2" customHeight="1">
      <c r="B133" s="133"/>
      <c r="C133" s="162" t="s">
        <v>9</v>
      </c>
      <c r="D133" s="162" t="s">
        <v>231</v>
      </c>
      <c r="E133" s="163" t="s">
        <v>1241</v>
      </c>
      <c r="F133" s="164" t="s">
        <v>1242</v>
      </c>
      <c r="G133" s="165" t="s">
        <v>1228</v>
      </c>
      <c r="H133" s="166">
        <v>5</v>
      </c>
      <c r="I133" s="167"/>
      <c r="J133" s="168">
        <f t="shared" si="0"/>
        <v>0</v>
      </c>
      <c r="K133" s="164" t="s">
        <v>1</v>
      </c>
      <c r="L133" s="169"/>
      <c r="M133" s="170" t="s">
        <v>1</v>
      </c>
      <c r="N133" s="171" t="s">
        <v>42</v>
      </c>
      <c r="P133" s="143">
        <f t="shared" si="1"/>
        <v>0</v>
      </c>
      <c r="Q133" s="143">
        <v>0</v>
      </c>
      <c r="R133" s="143">
        <f t="shared" si="2"/>
        <v>0</v>
      </c>
      <c r="S133" s="143">
        <v>0</v>
      </c>
      <c r="T133" s="144">
        <f t="shared" si="3"/>
        <v>0</v>
      </c>
      <c r="AR133" s="145" t="s">
        <v>103</v>
      </c>
      <c r="AT133" s="145" t="s">
        <v>231</v>
      </c>
      <c r="AU133" s="145" t="s">
        <v>85</v>
      </c>
      <c r="AY133" s="17" t="s">
        <v>172</v>
      </c>
      <c r="BE133" s="146">
        <f t="shared" si="4"/>
        <v>0</v>
      </c>
      <c r="BF133" s="146">
        <f t="shared" si="5"/>
        <v>0</v>
      </c>
      <c r="BG133" s="146">
        <f t="shared" si="6"/>
        <v>0</v>
      </c>
      <c r="BH133" s="146">
        <f t="shared" si="7"/>
        <v>0</v>
      </c>
      <c r="BI133" s="146">
        <f t="shared" si="8"/>
        <v>0</v>
      </c>
      <c r="BJ133" s="17" t="s">
        <v>8</v>
      </c>
      <c r="BK133" s="146">
        <f t="shared" si="9"/>
        <v>0</v>
      </c>
      <c r="BL133" s="17" t="s">
        <v>91</v>
      </c>
      <c r="BM133" s="145" t="s">
        <v>352</v>
      </c>
    </row>
    <row r="134" spans="2:65" s="1" customFormat="1" ht="24.2" customHeight="1">
      <c r="B134" s="133"/>
      <c r="C134" s="162" t="s">
        <v>236</v>
      </c>
      <c r="D134" s="162" t="s">
        <v>231</v>
      </c>
      <c r="E134" s="163" t="s">
        <v>1452</v>
      </c>
      <c r="F134" s="164" t="s">
        <v>1453</v>
      </c>
      <c r="G134" s="165" t="s">
        <v>1228</v>
      </c>
      <c r="H134" s="166">
        <v>2</v>
      </c>
      <c r="I134" s="167"/>
      <c r="J134" s="168">
        <f t="shared" si="0"/>
        <v>0</v>
      </c>
      <c r="K134" s="164" t="s">
        <v>1</v>
      </c>
      <c r="L134" s="169"/>
      <c r="M134" s="170" t="s">
        <v>1</v>
      </c>
      <c r="N134" s="171" t="s">
        <v>42</v>
      </c>
      <c r="P134" s="143">
        <f t="shared" si="1"/>
        <v>0</v>
      </c>
      <c r="Q134" s="143">
        <v>0</v>
      </c>
      <c r="R134" s="143">
        <f t="shared" si="2"/>
        <v>0</v>
      </c>
      <c r="S134" s="143">
        <v>0</v>
      </c>
      <c r="T134" s="144">
        <f t="shared" si="3"/>
        <v>0</v>
      </c>
      <c r="AR134" s="145" t="s">
        <v>103</v>
      </c>
      <c r="AT134" s="145" t="s">
        <v>231</v>
      </c>
      <c r="AU134" s="145" t="s">
        <v>85</v>
      </c>
      <c r="AY134" s="17" t="s">
        <v>172</v>
      </c>
      <c r="BE134" s="146">
        <f t="shared" si="4"/>
        <v>0</v>
      </c>
      <c r="BF134" s="146">
        <f t="shared" si="5"/>
        <v>0</v>
      </c>
      <c r="BG134" s="146">
        <f t="shared" si="6"/>
        <v>0</v>
      </c>
      <c r="BH134" s="146">
        <f t="shared" si="7"/>
        <v>0</v>
      </c>
      <c r="BI134" s="146">
        <f t="shared" si="8"/>
        <v>0</v>
      </c>
      <c r="BJ134" s="17" t="s">
        <v>8</v>
      </c>
      <c r="BK134" s="146">
        <f t="shared" si="9"/>
        <v>0</v>
      </c>
      <c r="BL134" s="17" t="s">
        <v>91</v>
      </c>
      <c r="BM134" s="145" t="s">
        <v>362</v>
      </c>
    </row>
    <row r="135" spans="2:65" s="1" customFormat="1" ht="16.5" customHeight="1">
      <c r="B135" s="133"/>
      <c r="C135" s="162" t="s">
        <v>241</v>
      </c>
      <c r="D135" s="162" t="s">
        <v>231</v>
      </c>
      <c r="E135" s="163" t="s">
        <v>1251</v>
      </c>
      <c r="F135" s="164" t="s">
        <v>1244</v>
      </c>
      <c r="G135" s="165" t="s">
        <v>1228</v>
      </c>
      <c r="H135" s="166">
        <v>1</v>
      </c>
      <c r="I135" s="167"/>
      <c r="J135" s="168">
        <f t="shared" si="0"/>
        <v>0</v>
      </c>
      <c r="K135" s="164" t="s">
        <v>1</v>
      </c>
      <c r="L135" s="169"/>
      <c r="M135" s="170" t="s">
        <v>1</v>
      </c>
      <c r="N135" s="171" t="s">
        <v>42</v>
      </c>
      <c r="P135" s="143">
        <f t="shared" si="1"/>
        <v>0</v>
      </c>
      <c r="Q135" s="143">
        <v>0</v>
      </c>
      <c r="R135" s="143">
        <f t="shared" si="2"/>
        <v>0</v>
      </c>
      <c r="S135" s="143">
        <v>0</v>
      </c>
      <c r="T135" s="144">
        <f t="shared" si="3"/>
        <v>0</v>
      </c>
      <c r="AR135" s="145" t="s">
        <v>103</v>
      </c>
      <c r="AT135" s="145" t="s">
        <v>231</v>
      </c>
      <c r="AU135" s="145" t="s">
        <v>85</v>
      </c>
      <c r="AY135" s="17" t="s">
        <v>172</v>
      </c>
      <c r="BE135" s="146">
        <f t="shared" si="4"/>
        <v>0</v>
      </c>
      <c r="BF135" s="146">
        <f t="shared" si="5"/>
        <v>0</v>
      </c>
      <c r="BG135" s="146">
        <f t="shared" si="6"/>
        <v>0</v>
      </c>
      <c r="BH135" s="146">
        <f t="shared" si="7"/>
        <v>0</v>
      </c>
      <c r="BI135" s="146">
        <f t="shared" si="8"/>
        <v>0</v>
      </c>
      <c r="BJ135" s="17" t="s">
        <v>8</v>
      </c>
      <c r="BK135" s="146">
        <f t="shared" si="9"/>
        <v>0</v>
      </c>
      <c r="BL135" s="17" t="s">
        <v>91</v>
      </c>
      <c r="BM135" s="145" t="s">
        <v>372</v>
      </c>
    </row>
    <row r="136" spans="2:65" s="1" customFormat="1" ht="44.25" customHeight="1">
      <c r="B136" s="133"/>
      <c r="C136" s="162" t="s">
        <v>247</v>
      </c>
      <c r="D136" s="162" t="s">
        <v>231</v>
      </c>
      <c r="E136" s="163" t="s">
        <v>1245</v>
      </c>
      <c r="F136" s="164" t="s">
        <v>1246</v>
      </c>
      <c r="G136" s="165" t="s">
        <v>1228</v>
      </c>
      <c r="H136" s="166">
        <v>21</v>
      </c>
      <c r="I136" s="167"/>
      <c r="J136" s="168">
        <f t="shared" si="0"/>
        <v>0</v>
      </c>
      <c r="K136" s="164" t="s">
        <v>1</v>
      </c>
      <c r="L136" s="169"/>
      <c r="M136" s="170" t="s">
        <v>1</v>
      </c>
      <c r="N136" s="171" t="s">
        <v>42</v>
      </c>
      <c r="P136" s="143">
        <f t="shared" si="1"/>
        <v>0</v>
      </c>
      <c r="Q136" s="143">
        <v>0</v>
      </c>
      <c r="R136" s="143">
        <f t="shared" si="2"/>
        <v>0</v>
      </c>
      <c r="S136" s="143">
        <v>0</v>
      </c>
      <c r="T136" s="144">
        <f t="shared" si="3"/>
        <v>0</v>
      </c>
      <c r="AR136" s="145" t="s">
        <v>103</v>
      </c>
      <c r="AT136" s="145" t="s">
        <v>231</v>
      </c>
      <c r="AU136" s="145" t="s">
        <v>85</v>
      </c>
      <c r="AY136" s="17" t="s">
        <v>172</v>
      </c>
      <c r="BE136" s="146">
        <f t="shared" si="4"/>
        <v>0</v>
      </c>
      <c r="BF136" s="146">
        <f t="shared" si="5"/>
        <v>0</v>
      </c>
      <c r="BG136" s="146">
        <f t="shared" si="6"/>
        <v>0</v>
      </c>
      <c r="BH136" s="146">
        <f t="shared" si="7"/>
        <v>0</v>
      </c>
      <c r="BI136" s="146">
        <f t="shared" si="8"/>
        <v>0</v>
      </c>
      <c r="BJ136" s="17" t="s">
        <v>8</v>
      </c>
      <c r="BK136" s="146">
        <f t="shared" si="9"/>
        <v>0</v>
      </c>
      <c r="BL136" s="17" t="s">
        <v>91</v>
      </c>
      <c r="BM136" s="145" t="s">
        <v>382</v>
      </c>
    </row>
    <row r="137" spans="2:65" s="1" customFormat="1" ht="16.5" customHeight="1">
      <c r="B137" s="133"/>
      <c r="C137" s="162" t="s">
        <v>252</v>
      </c>
      <c r="D137" s="162" t="s">
        <v>231</v>
      </c>
      <c r="E137" s="163" t="s">
        <v>1253</v>
      </c>
      <c r="F137" s="164" t="s">
        <v>1254</v>
      </c>
      <c r="G137" s="165" t="s">
        <v>1228</v>
      </c>
      <c r="H137" s="166">
        <v>21</v>
      </c>
      <c r="I137" s="167"/>
      <c r="J137" s="168">
        <f t="shared" si="0"/>
        <v>0</v>
      </c>
      <c r="K137" s="164" t="s">
        <v>1</v>
      </c>
      <c r="L137" s="169"/>
      <c r="M137" s="170" t="s">
        <v>1</v>
      </c>
      <c r="N137" s="171" t="s">
        <v>42</v>
      </c>
      <c r="P137" s="143">
        <f t="shared" si="1"/>
        <v>0</v>
      </c>
      <c r="Q137" s="143">
        <v>0</v>
      </c>
      <c r="R137" s="143">
        <f t="shared" si="2"/>
        <v>0</v>
      </c>
      <c r="S137" s="143">
        <v>0</v>
      </c>
      <c r="T137" s="144">
        <f t="shared" si="3"/>
        <v>0</v>
      </c>
      <c r="AR137" s="145" t="s">
        <v>103</v>
      </c>
      <c r="AT137" s="145" t="s">
        <v>231</v>
      </c>
      <c r="AU137" s="145" t="s">
        <v>85</v>
      </c>
      <c r="AY137" s="17" t="s">
        <v>172</v>
      </c>
      <c r="BE137" s="146">
        <f t="shared" si="4"/>
        <v>0</v>
      </c>
      <c r="BF137" s="146">
        <f t="shared" si="5"/>
        <v>0</v>
      </c>
      <c r="BG137" s="146">
        <f t="shared" si="6"/>
        <v>0</v>
      </c>
      <c r="BH137" s="146">
        <f t="shared" si="7"/>
        <v>0</v>
      </c>
      <c r="BI137" s="146">
        <f t="shared" si="8"/>
        <v>0</v>
      </c>
      <c r="BJ137" s="17" t="s">
        <v>8</v>
      </c>
      <c r="BK137" s="146">
        <f t="shared" si="9"/>
        <v>0</v>
      </c>
      <c r="BL137" s="17" t="s">
        <v>91</v>
      </c>
      <c r="BM137" s="145" t="s">
        <v>393</v>
      </c>
    </row>
    <row r="138" spans="2:65" s="1" customFormat="1" ht="16.5" customHeight="1">
      <c r="B138" s="133"/>
      <c r="C138" s="162" t="s">
        <v>257</v>
      </c>
      <c r="D138" s="162" t="s">
        <v>231</v>
      </c>
      <c r="E138" s="163" t="s">
        <v>1255</v>
      </c>
      <c r="F138" s="164" t="s">
        <v>1256</v>
      </c>
      <c r="G138" s="165" t="s">
        <v>1228</v>
      </c>
      <c r="H138" s="166">
        <v>12</v>
      </c>
      <c r="I138" s="167"/>
      <c r="J138" s="168">
        <f t="shared" si="0"/>
        <v>0</v>
      </c>
      <c r="K138" s="164" t="s">
        <v>1</v>
      </c>
      <c r="L138" s="169"/>
      <c r="M138" s="170" t="s">
        <v>1</v>
      </c>
      <c r="N138" s="171" t="s">
        <v>42</v>
      </c>
      <c r="P138" s="143">
        <f t="shared" si="1"/>
        <v>0</v>
      </c>
      <c r="Q138" s="143">
        <v>0</v>
      </c>
      <c r="R138" s="143">
        <f t="shared" si="2"/>
        <v>0</v>
      </c>
      <c r="S138" s="143">
        <v>0</v>
      </c>
      <c r="T138" s="144">
        <f t="shared" si="3"/>
        <v>0</v>
      </c>
      <c r="AR138" s="145" t="s">
        <v>103</v>
      </c>
      <c r="AT138" s="145" t="s">
        <v>231</v>
      </c>
      <c r="AU138" s="145" t="s">
        <v>85</v>
      </c>
      <c r="AY138" s="17" t="s">
        <v>172</v>
      </c>
      <c r="BE138" s="146">
        <f t="shared" si="4"/>
        <v>0</v>
      </c>
      <c r="BF138" s="146">
        <f t="shared" si="5"/>
        <v>0</v>
      </c>
      <c r="BG138" s="146">
        <f t="shared" si="6"/>
        <v>0</v>
      </c>
      <c r="BH138" s="146">
        <f t="shared" si="7"/>
        <v>0</v>
      </c>
      <c r="BI138" s="146">
        <f t="shared" si="8"/>
        <v>0</v>
      </c>
      <c r="BJ138" s="17" t="s">
        <v>8</v>
      </c>
      <c r="BK138" s="146">
        <f t="shared" si="9"/>
        <v>0</v>
      </c>
      <c r="BL138" s="17" t="s">
        <v>91</v>
      </c>
      <c r="BM138" s="145" t="s">
        <v>401</v>
      </c>
    </row>
    <row r="139" spans="2:65" s="1" customFormat="1" ht="16.5" customHeight="1">
      <c r="B139" s="133"/>
      <c r="C139" s="162" t="s">
        <v>263</v>
      </c>
      <c r="D139" s="162" t="s">
        <v>231</v>
      </c>
      <c r="E139" s="163" t="s">
        <v>1257</v>
      </c>
      <c r="F139" s="164" t="s">
        <v>1258</v>
      </c>
      <c r="G139" s="165" t="s">
        <v>1228</v>
      </c>
      <c r="H139" s="166">
        <v>4</v>
      </c>
      <c r="I139" s="167"/>
      <c r="J139" s="168">
        <f t="shared" si="0"/>
        <v>0</v>
      </c>
      <c r="K139" s="164" t="s">
        <v>1</v>
      </c>
      <c r="L139" s="169"/>
      <c r="M139" s="170" t="s">
        <v>1</v>
      </c>
      <c r="N139" s="171" t="s">
        <v>42</v>
      </c>
      <c r="P139" s="143">
        <f t="shared" si="1"/>
        <v>0</v>
      </c>
      <c r="Q139" s="143">
        <v>0</v>
      </c>
      <c r="R139" s="143">
        <f t="shared" si="2"/>
        <v>0</v>
      </c>
      <c r="S139" s="143">
        <v>0</v>
      </c>
      <c r="T139" s="144">
        <f t="shared" si="3"/>
        <v>0</v>
      </c>
      <c r="AR139" s="145" t="s">
        <v>103</v>
      </c>
      <c r="AT139" s="145" t="s">
        <v>231</v>
      </c>
      <c r="AU139" s="145" t="s">
        <v>85</v>
      </c>
      <c r="AY139" s="17" t="s">
        <v>172</v>
      </c>
      <c r="BE139" s="146">
        <f t="shared" si="4"/>
        <v>0</v>
      </c>
      <c r="BF139" s="146">
        <f t="shared" si="5"/>
        <v>0</v>
      </c>
      <c r="BG139" s="146">
        <f t="shared" si="6"/>
        <v>0</v>
      </c>
      <c r="BH139" s="146">
        <f t="shared" si="7"/>
        <v>0</v>
      </c>
      <c r="BI139" s="146">
        <f t="shared" si="8"/>
        <v>0</v>
      </c>
      <c r="BJ139" s="17" t="s">
        <v>8</v>
      </c>
      <c r="BK139" s="146">
        <f t="shared" si="9"/>
        <v>0</v>
      </c>
      <c r="BL139" s="17" t="s">
        <v>91</v>
      </c>
      <c r="BM139" s="145" t="s">
        <v>411</v>
      </c>
    </row>
    <row r="140" spans="2:65" s="1" customFormat="1" ht="16.5" customHeight="1">
      <c r="B140" s="133"/>
      <c r="C140" s="162" t="s">
        <v>268</v>
      </c>
      <c r="D140" s="162" t="s">
        <v>231</v>
      </c>
      <c r="E140" s="163" t="s">
        <v>1259</v>
      </c>
      <c r="F140" s="164" t="s">
        <v>1260</v>
      </c>
      <c r="G140" s="165" t="s">
        <v>1228</v>
      </c>
      <c r="H140" s="166">
        <v>68</v>
      </c>
      <c r="I140" s="167"/>
      <c r="J140" s="168">
        <f t="shared" si="0"/>
        <v>0</v>
      </c>
      <c r="K140" s="164" t="s">
        <v>1</v>
      </c>
      <c r="L140" s="169"/>
      <c r="M140" s="170" t="s">
        <v>1</v>
      </c>
      <c r="N140" s="171" t="s">
        <v>42</v>
      </c>
      <c r="P140" s="143">
        <f t="shared" si="1"/>
        <v>0</v>
      </c>
      <c r="Q140" s="143">
        <v>0</v>
      </c>
      <c r="R140" s="143">
        <f t="shared" si="2"/>
        <v>0</v>
      </c>
      <c r="S140" s="143">
        <v>0</v>
      </c>
      <c r="T140" s="144">
        <f t="shared" si="3"/>
        <v>0</v>
      </c>
      <c r="AR140" s="145" t="s">
        <v>103</v>
      </c>
      <c r="AT140" s="145" t="s">
        <v>231</v>
      </c>
      <c r="AU140" s="145" t="s">
        <v>85</v>
      </c>
      <c r="AY140" s="17" t="s">
        <v>172</v>
      </c>
      <c r="BE140" s="146">
        <f t="shared" si="4"/>
        <v>0</v>
      </c>
      <c r="BF140" s="146">
        <f t="shared" si="5"/>
        <v>0</v>
      </c>
      <c r="BG140" s="146">
        <f t="shared" si="6"/>
        <v>0</v>
      </c>
      <c r="BH140" s="146">
        <f t="shared" si="7"/>
        <v>0</v>
      </c>
      <c r="BI140" s="146">
        <f t="shared" si="8"/>
        <v>0</v>
      </c>
      <c r="BJ140" s="17" t="s">
        <v>8</v>
      </c>
      <c r="BK140" s="146">
        <f t="shared" si="9"/>
        <v>0</v>
      </c>
      <c r="BL140" s="17" t="s">
        <v>91</v>
      </c>
      <c r="BM140" s="145" t="s">
        <v>423</v>
      </c>
    </row>
    <row r="141" spans="2:65" s="1" customFormat="1" ht="16.5" customHeight="1">
      <c r="B141" s="133"/>
      <c r="C141" s="162" t="s">
        <v>273</v>
      </c>
      <c r="D141" s="162" t="s">
        <v>231</v>
      </c>
      <c r="E141" s="163" t="s">
        <v>1261</v>
      </c>
      <c r="F141" s="164" t="s">
        <v>1262</v>
      </c>
      <c r="G141" s="165" t="s">
        <v>1228</v>
      </c>
      <c r="H141" s="166">
        <v>2</v>
      </c>
      <c r="I141" s="167"/>
      <c r="J141" s="168">
        <f t="shared" si="0"/>
        <v>0</v>
      </c>
      <c r="K141" s="164" t="s">
        <v>1</v>
      </c>
      <c r="L141" s="169"/>
      <c r="M141" s="170" t="s">
        <v>1</v>
      </c>
      <c r="N141" s="171" t="s">
        <v>42</v>
      </c>
      <c r="P141" s="143">
        <f t="shared" si="1"/>
        <v>0</v>
      </c>
      <c r="Q141" s="143">
        <v>0</v>
      </c>
      <c r="R141" s="143">
        <f t="shared" si="2"/>
        <v>0</v>
      </c>
      <c r="S141" s="143">
        <v>0</v>
      </c>
      <c r="T141" s="144">
        <f t="shared" si="3"/>
        <v>0</v>
      </c>
      <c r="AR141" s="145" t="s">
        <v>103</v>
      </c>
      <c r="AT141" s="145" t="s">
        <v>231</v>
      </c>
      <c r="AU141" s="145" t="s">
        <v>85</v>
      </c>
      <c r="AY141" s="17" t="s">
        <v>172</v>
      </c>
      <c r="BE141" s="146">
        <f t="shared" si="4"/>
        <v>0</v>
      </c>
      <c r="BF141" s="146">
        <f t="shared" si="5"/>
        <v>0</v>
      </c>
      <c r="BG141" s="146">
        <f t="shared" si="6"/>
        <v>0</v>
      </c>
      <c r="BH141" s="146">
        <f t="shared" si="7"/>
        <v>0</v>
      </c>
      <c r="BI141" s="146">
        <f t="shared" si="8"/>
        <v>0</v>
      </c>
      <c r="BJ141" s="17" t="s">
        <v>8</v>
      </c>
      <c r="BK141" s="146">
        <f t="shared" si="9"/>
        <v>0</v>
      </c>
      <c r="BL141" s="17" t="s">
        <v>91</v>
      </c>
      <c r="BM141" s="145" t="s">
        <v>431</v>
      </c>
    </row>
    <row r="142" spans="2:65" s="1" customFormat="1" ht="24.2" customHeight="1">
      <c r="B142" s="133"/>
      <c r="C142" s="162" t="s">
        <v>7</v>
      </c>
      <c r="D142" s="162" t="s">
        <v>231</v>
      </c>
      <c r="E142" s="163" t="s">
        <v>1263</v>
      </c>
      <c r="F142" s="164" t="s">
        <v>1264</v>
      </c>
      <c r="G142" s="165" t="s">
        <v>202</v>
      </c>
      <c r="H142" s="166">
        <v>35</v>
      </c>
      <c r="I142" s="167"/>
      <c r="J142" s="168">
        <f t="shared" si="0"/>
        <v>0</v>
      </c>
      <c r="K142" s="164" t="s">
        <v>1</v>
      </c>
      <c r="L142" s="169"/>
      <c r="M142" s="170" t="s">
        <v>1</v>
      </c>
      <c r="N142" s="171" t="s">
        <v>42</v>
      </c>
      <c r="P142" s="143">
        <f t="shared" si="1"/>
        <v>0</v>
      </c>
      <c r="Q142" s="143">
        <v>0</v>
      </c>
      <c r="R142" s="143">
        <f t="shared" si="2"/>
        <v>0</v>
      </c>
      <c r="S142" s="143">
        <v>0</v>
      </c>
      <c r="T142" s="144">
        <f t="shared" si="3"/>
        <v>0</v>
      </c>
      <c r="AR142" s="145" t="s">
        <v>103</v>
      </c>
      <c r="AT142" s="145" t="s">
        <v>231</v>
      </c>
      <c r="AU142" s="145" t="s">
        <v>85</v>
      </c>
      <c r="AY142" s="17" t="s">
        <v>172</v>
      </c>
      <c r="BE142" s="146">
        <f t="shared" si="4"/>
        <v>0</v>
      </c>
      <c r="BF142" s="146">
        <f t="shared" si="5"/>
        <v>0</v>
      </c>
      <c r="BG142" s="146">
        <f t="shared" si="6"/>
        <v>0</v>
      </c>
      <c r="BH142" s="146">
        <f t="shared" si="7"/>
        <v>0</v>
      </c>
      <c r="BI142" s="146">
        <f t="shared" si="8"/>
        <v>0</v>
      </c>
      <c r="BJ142" s="17" t="s">
        <v>8</v>
      </c>
      <c r="BK142" s="146">
        <f t="shared" si="9"/>
        <v>0</v>
      </c>
      <c r="BL142" s="17" t="s">
        <v>91</v>
      </c>
      <c r="BM142" s="145" t="s">
        <v>439</v>
      </c>
    </row>
    <row r="143" spans="2:65" s="1" customFormat="1" ht="24.2" customHeight="1">
      <c r="B143" s="133"/>
      <c r="C143" s="162" t="s">
        <v>283</v>
      </c>
      <c r="D143" s="162" t="s">
        <v>231</v>
      </c>
      <c r="E143" s="163" t="s">
        <v>1454</v>
      </c>
      <c r="F143" s="164" t="s">
        <v>1455</v>
      </c>
      <c r="G143" s="165" t="s">
        <v>202</v>
      </c>
      <c r="H143" s="166">
        <v>18</v>
      </c>
      <c r="I143" s="167"/>
      <c r="J143" s="168">
        <f t="shared" si="0"/>
        <v>0</v>
      </c>
      <c r="K143" s="164" t="s">
        <v>1</v>
      </c>
      <c r="L143" s="169"/>
      <c r="M143" s="170" t="s">
        <v>1</v>
      </c>
      <c r="N143" s="171" t="s">
        <v>42</v>
      </c>
      <c r="P143" s="143">
        <f t="shared" si="1"/>
        <v>0</v>
      </c>
      <c r="Q143" s="143">
        <v>0</v>
      </c>
      <c r="R143" s="143">
        <f t="shared" si="2"/>
        <v>0</v>
      </c>
      <c r="S143" s="143">
        <v>0</v>
      </c>
      <c r="T143" s="144">
        <f t="shared" si="3"/>
        <v>0</v>
      </c>
      <c r="AR143" s="145" t="s">
        <v>103</v>
      </c>
      <c r="AT143" s="145" t="s">
        <v>231</v>
      </c>
      <c r="AU143" s="145" t="s">
        <v>85</v>
      </c>
      <c r="AY143" s="17" t="s">
        <v>172</v>
      </c>
      <c r="BE143" s="146">
        <f t="shared" si="4"/>
        <v>0</v>
      </c>
      <c r="BF143" s="146">
        <f t="shared" si="5"/>
        <v>0</v>
      </c>
      <c r="BG143" s="146">
        <f t="shared" si="6"/>
        <v>0</v>
      </c>
      <c r="BH143" s="146">
        <f t="shared" si="7"/>
        <v>0</v>
      </c>
      <c r="BI143" s="146">
        <f t="shared" si="8"/>
        <v>0</v>
      </c>
      <c r="BJ143" s="17" t="s">
        <v>8</v>
      </c>
      <c r="BK143" s="146">
        <f t="shared" si="9"/>
        <v>0</v>
      </c>
      <c r="BL143" s="17" t="s">
        <v>91</v>
      </c>
      <c r="BM143" s="145" t="s">
        <v>447</v>
      </c>
    </row>
    <row r="144" spans="2:65" s="1" customFormat="1" ht="24.2" customHeight="1">
      <c r="B144" s="133"/>
      <c r="C144" s="162" t="s">
        <v>288</v>
      </c>
      <c r="D144" s="162" t="s">
        <v>231</v>
      </c>
      <c r="E144" s="163" t="s">
        <v>1267</v>
      </c>
      <c r="F144" s="164" t="s">
        <v>1268</v>
      </c>
      <c r="G144" s="165" t="s">
        <v>202</v>
      </c>
      <c r="H144" s="166">
        <v>12</v>
      </c>
      <c r="I144" s="167"/>
      <c r="J144" s="168">
        <f t="shared" si="0"/>
        <v>0</v>
      </c>
      <c r="K144" s="164" t="s">
        <v>1</v>
      </c>
      <c r="L144" s="169"/>
      <c r="M144" s="170" t="s">
        <v>1</v>
      </c>
      <c r="N144" s="171" t="s">
        <v>42</v>
      </c>
      <c r="P144" s="143">
        <f t="shared" si="1"/>
        <v>0</v>
      </c>
      <c r="Q144" s="143">
        <v>0</v>
      </c>
      <c r="R144" s="143">
        <f t="shared" si="2"/>
        <v>0</v>
      </c>
      <c r="S144" s="143">
        <v>0</v>
      </c>
      <c r="T144" s="144">
        <f t="shared" si="3"/>
        <v>0</v>
      </c>
      <c r="AR144" s="145" t="s">
        <v>103</v>
      </c>
      <c r="AT144" s="145" t="s">
        <v>231</v>
      </c>
      <c r="AU144" s="145" t="s">
        <v>85</v>
      </c>
      <c r="AY144" s="17" t="s">
        <v>172</v>
      </c>
      <c r="BE144" s="146">
        <f t="shared" si="4"/>
        <v>0</v>
      </c>
      <c r="BF144" s="146">
        <f t="shared" si="5"/>
        <v>0</v>
      </c>
      <c r="BG144" s="146">
        <f t="shared" si="6"/>
        <v>0</v>
      </c>
      <c r="BH144" s="146">
        <f t="shared" si="7"/>
        <v>0</v>
      </c>
      <c r="BI144" s="146">
        <f t="shared" si="8"/>
        <v>0</v>
      </c>
      <c r="BJ144" s="17" t="s">
        <v>8</v>
      </c>
      <c r="BK144" s="146">
        <f t="shared" si="9"/>
        <v>0</v>
      </c>
      <c r="BL144" s="17" t="s">
        <v>91</v>
      </c>
      <c r="BM144" s="145" t="s">
        <v>457</v>
      </c>
    </row>
    <row r="145" spans="2:65" s="1" customFormat="1" ht="24.2" customHeight="1">
      <c r="B145" s="133"/>
      <c r="C145" s="162" t="s">
        <v>293</v>
      </c>
      <c r="D145" s="162" t="s">
        <v>231</v>
      </c>
      <c r="E145" s="163" t="s">
        <v>1269</v>
      </c>
      <c r="F145" s="164" t="s">
        <v>1270</v>
      </c>
      <c r="G145" s="165" t="s">
        <v>202</v>
      </c>
      <c r="H145" s="166">
        <v>29</v>
      </c>
      <c r="I145" s="167"/>
      <c r="J145" s="168">
        <f t="shared" si="0"/>
        <v>0</v>
      </c>
      <c r="K145" s="164" t="s">
        <v>1</v>
      </c>
      <c r="L145" s="169"/>
      <c r="M145" s="170" t="s">
        <v>1</v>
      </c>
      <c r="N145" s="171" t="s">
        <v>42</v>
      </c>
      <c r="P145" s="143">
        <f t="shared" si="1"/>
        <v>0</v>
      </c>
      <c r="Q145" s="143">
        <v>0</v>
      </c>
      <c r="R145" s="143">
        <f t="shared" si="2"/>
        <v>0</v>
      </c>
      <c r="S145" s="143">
        <v>0</v>
      </c>
      <c r="T145" s="144">
        <f t="shared" si="3"/>
        <v>0</v>
      </c>
      <c r="AR145" s="145" t="s">
        <v>103</v>
      </c>
      <c r="AT145" s="145" t="s">
        <v>231</v>
      </c>
      <c r="AU145" s="145" t="s">
        <v>85</v>
      </c>
      <c r="AY145" s="17" t="s">
        <v>172</v>
      </c>
      <c r="BE145" s="146">
        <f t="shared" si="4"/>
        <v>0</v>
      </c>
      <c r="BF145" s="146">
        <f t="shared" si="5"/>
        <v>0</v>
      </c>
      <c r="BG145" s="146">
        <f t="shared" si="6"/>
        <v>0</v>
      </c>
      <c r="BH145" s="146">
        <f t="shared" si="7"/>
        <v>0</v>
      </c>
      <c r="BI145" s="146">
        <f t="shared" si="8"/>
        <v>0</v>
      </c>
      <c r="BJ145" s="17" t="s">
        <v>8</v>
      </c>
      <c r="BK145" s="146">
        <f t="shared" si="9"/>
        <v>0</v>
      </c>
      <c r="BL145" s="17" t="s">
        <v>91</v>
      </c>
      <c r="BM145" s="145" t="s">
        <v>465</v>
      </c>
    </row>
    <row r="146" spans="2:65" s="1" customFormat="1" ht="24.2" customHeight="1">
      <c r="B146" s="133"/>
      <c r="C146" s="162" t="s">
        <v>303</v>
      </c>
      <c r="D146" s="162" t="s">
        <v>231</v>
      </c>
      <c r="E146" s="163" t="s">
        <v>1271</v>
      </c>
      <c r="F146" s="164" t="s">
        <v>1272</v>
      </c>
      <c r="G146" s="165" t="s">
        <v>1228</v>
      </c>
      <c r="H146" s="166">
        <v>86</v>
      </c>
      <c r="I146" s="167"/>
      <c r="J146" s="168">
        <f t="shared" si="0"/>
        <v>0</v>
      </c>
      <c r="K146" s="164" t="s">
        <v>1</v>
      </c>
      <c r="L146" s="169"/>
      <c r="M146" s="170" t="s">
        <v>1</v>
      </c>
      <c r="N146" s="171" t="s">
        <v>42</v>
      </c>
      <c r="P146" s="143">
        <f t="shared" si="1"/>
        <v>0</v>
      </c>
      <c r="Q146" s="143">
        <v>0</v>
      </c>
      <c r="R146" s="143">
        <f t="shared" si="2"/>
        <v>0</v>
      </c>
      <c r="S146" s="143">
        <v>0</v>
      </c>
      <c r="T146" s="144">
        <f t="shared" si="3"/>
        <v>0</v>
      </c>
      <c r="AR146" s="145" t="s">
        <v>103</v>
      </c>
      <c r="AT146" s="145" t="s">
        <v>231</v>
      </c>
      <c r="AU146" s="145" t="s">
        <v>85</v>
      </c>
      <c r="AY146" s="17" t="s">
        <v>172</v>
      </c>
      <c r="BE146" s="146">
        <f t="shared" si="4"/>
        <v>0</v>
      </c>
      <c r="BF146" s="146">
        <f t="shared" si="5"/>
        <v>0</v>
      </c>
      <c r="BG146" s="146">
        <f t="shared" si="6"/>
        <v>0</v>
      </c>
      <c r="BH146" s="146">
        <f t="shared" si="7"/>
        <v>0</v>
      </c>
      <c r="BI146" s="146">
        <f t="shared" si="8"/>
        <v>0</v>
      </c>
      <c r="BJ146" s="17" t="s">
        <v>8</v>
      </c>
      <c r="BK146" s="146">
        <f t="shared" si="9"/>
        <v>0</v>
      </c>
      <c r="BL146" s="17" t="s">
        <v>91</v>
      </c>
      <c r="BM146" s="145" t="s">
        <v>475</v>
      </c>
    </row>
    <row r="147" spans="2:65" s="1" customFormat="1" ht="37.9" customHeight="1">
      <c r="B147" s="133"/>
      <c r="C147" s="162" t="s">
        <v>308</v>
      </c>
      <c r="D147" s="162" t="s">
        <v>231</v>
      </c>
      <c r="E147" s="163" t="s">
        <v>1273</v>
      </c>
      <c r="F147" s="164" t="s">
        <v>1456</v>
      </c>
      <c r="G147" s="165" t="s">
        <v>1228</v>
      </c>
      <c r="H147" s="166">
        <v>3</v>
      </c>
      <c r="I147" s="167"/>
      <c r="J147" s="168">
        <f t="shared" si="0"/>
        <v>0</v>
      </c>
      <c r="K147" s="164" t="s">
        <v>1</v>
      </c>
      <c r="L147" s="169"/>
      <c r="M147" s="170" t="s">
        <v>1</v>
      </c>
      <c r="N147" s="171" t="s">
        <v>42</v>
      </c>
      <c r="P147" s="143">
        <f t="shared" si="1"/>
        <v>0</v>
      </c>
      <c r="Q147" s="143">
        <v>0</v>
      </c>
      <c r="R147" s="143">
        <f t="shared" si="2"/>
        <v>0</v>
      </c>
      <c r="S147" s="143">
        <v>0</v>
      </c>
      <c r="T147" s="144">
        <f t="shared" si="3"/>
        <v>0</v>
      </c>
      <c r="AR147" s="145" t="s">
        <v>103</v>
      </c>
      <c r="AT147" s="145" t="s">
        <v>231</v>
      </c>
      <c r="AU147" s="145" t="s">
        <v>85</v>
      </c>
      <c r="AY147" s="17" t="s">
        <v>172</v>
      </c>
      <c r="BE147" s="146">
        <f t="shared" si="4"/>
        <v>0</v>
      </c>
      <c r="BF147" s="146">
        <f t="shared" si="5"/>
        <v>0</v>
      </c>
      <c r="BG147" s="146">
        <f t="shared" si="6"/>
        <v>0</v>
      </c>
      <c r="BH147" s="146">
        <f t="shared" si="7"/>
        <v>0</v>
      </c>
      <c r="BI147" s="146">
        <f t="shared" si="8"/>
        <v>0</v>
      </c>
      <c r="BJ147" s="17" t="s">
        <v>8</v>
      </c>
      <c r="BK147" s="146">
        <f t="shared" si="9"/>
        <v>0</v>
      </c>
      <c r="BL147" s="17" t="s">
        <v>91</v>
      </c>
      <c r="BM147" s="145" t="s">
        <v>483</v>
      </c>
    </row>
    <row r="148" spans="2:65" s="1" customFormat="1" ht="24.2" customHeight="1">
      <c r="B148" s="133"/>
      <c r="C148" s="162" t="s">
        <v>312</v>
      </c>
      <c r="D148" s="162" t="s">
        <v>231</v>
      </c>
      <c r="E148" s="163" t="s">
        <v>1275</v>
      </c>
      <c r="F148" s="164" t="s">
        <v>1457</v>
      </c>
      <c r="G148" s="165" t="s">
        <v>1228</v>
      </c>
      <c r="H148" s="166">
        <v>1</v>
      </c>
      <c r="I148" s="167"/>
      <c r="J148" s="168">
        <f t="shared" si="0"/>
        <v>0</v>
      </c>
      <c r="K148" s="164" t="s">
        <v>1</v>
      </c>
      <c r="L148" s="169"/>
      <c r="M148" s="170" t="s">
        <v>1</v>
      </c>
      <c r="N148" s="171" t="s">
        <v>42</v>
      </c>
      <c r="P148" s="143">
        <f t="shared" si="1"/>
        <v>0</v>
      </c>
      <c r="Q148" s="143">
        <v>0</v>
      </c>
      <c r="R148" s="143">
        <f t="shared" si="2"/>
        <v>0</v>
      </c>
      <c r="S148" s="143">
        <v>0</v>
      </c>
      <c r="T148" s="144">
        <f t="shared" si="3"/>
        <v>0</v>
      </c>
      <c r="AR148" s="145" t="s">
        <v>103</v>
      </c>
      <c r="AT148" s="145" t="s">
        <v>231</v>
      </c>
      <c r="AU148" s="145" t="s">
        <v>85</v>
      </c>
      <c r="AY148" s="17" t="s">
        <v>172</v>
      </c>
      <c r="BE148" s="146">
        <f t="shared" si="4"/>
        <v>0</v>
      </c>
      <c r="BF148" s="146">
        <f t="shared" si="5"/>
        <v>0</v>
      </c>
      <c r="BG148" s="146">
        <f t="shared" si="6"/>
        <v>0</v>
      </c>
      <c r="BH148" s="146">
        <f t="shared" si="7"/>
        <v>0</v>
      </c>
      <c r="BI148" s="146">
        <f t="shared" si="8"/>
        <v>0</v>
      </c>
      <c r="BJ148" s="17" t="s">
        <v>8</v>
      </c>
      <c r="BK148" s="146">
        <f t="shared" si="9"/>
        <v>0</v>
      </c>
      <c r="BL148" s="17" t="s">
        <v>91</v>
      </c>
      <c r="BM148" s="145" t="s">
        <v>493</v>
      </c>
    </row>
    <row r="149" spans="2:65" s="1" customFormat="1" ht="44.25" customHeight="1">
      <c r="B149" s="133"/>
      <c r="C149" s="162" t="s">
        <v>317</v>
      </c>
      <c r="D149" s="162" t="s">
        <v>231</v>
      </c>
      <c r="E149" s="163" t="s">
        <v>1277</v>
      </c>
      <c r="F149" s="164" t="s">
        <v>1458</v>
      </c>
      <c r="G149" s="165" t="s">
        <v>1228</v>
      </c>
      <c r="H149" s="166">
        <v>1</v>
      </c>
      <c r="I149" s="167"/>
      <c r="J149" s="168">
        <f t="shared" si="0"/>
        <v>0</v>
      </c>
      <c r="K149" s="164" t="s">
        <v>1</v>
      </c>
      <c r="L149" s="169"/>
      <c r="M149" s="170" t="s">
        <v>1</v>
      </c>
      <c r="N149" s="171" t="s">
        <v>42</v>
      </c>
      <c r="P149" s="143">
        <f t="shared" si="1"/>
        <v>0</v>
      </c>
      <c r="Q149" s="143">
        <v>0</v>
      </c>
      <c r="R149" s="143">
        <f t="shared" si="2"/>
        <v>0</v>
      </c>
      <c r="S149" s="143">
        <v>0</v>
      </c>
      <c r="T149" s="144">
        <f t="shared" si="3"/>
        <v>0</v>
      </c>
      <c r="AR149" s="145" t="s">
        <v>103</v>
      </c>
      <c r="AT149" s="145" t="s">
        <v>231</v>
      </c>
      <c r="AU149" s="145" t="s">
        <v>85</v>
      </c>
      <c r="AY149" s="17" t="s">
        <v>172</v>
      </c>
      <c r="BE149" s="146">
        <f t="shared" si="4"/>
        <v>0</v>
      </c>
      <c r="BF149" s="146">
        <f t="shared" si="5"/>
        <v>0</v>
      </c>
      <c r="BG149" s="146">
        <f t="shared" si="6"/>
        <v>0</v>
      </c>
      <c r="BH149" s="146">
        <f t="shared" si="7"/>
        <v>0</v>
      </c>
      <c r="BI149" s="146">
        <f t="shared" si="8"/>
        <v>0</v>
      </c>
      <c r="BJ149" s="17" t="s">
        <v>8</v>
      </c>
      <c r="BK149" s="146">
        <f t="shared" si="9"/>
        <v>0</v>
      </c>
      <c r="BL149" s="17" t="s">
        <v>91</v>
      </c>
      <c r="BM149" s="145" t="s">
        <v>503</v>
      </c>
    </row>
    <row r="150" spans="2:65" s="1" customFormat="1" ht="55.5" customHeight="1">
      <c r="B150" s="133"/>
      <c r="C150" s="162" t="s">
        <v>323</v>
      </c>
      <c r="D150" s="162" t="s">
        <v>231</v>
      </c>
      <c r="E150" s="163" t="s">
        <v>1348</v>
      </c>
      <c r="F150" s="164" t="s">
        <v>1459</v>
      </c>
      <c r="G150" s="165" t="s">
        <v>1228</v>
      </c>
      <c r="H150" s="166">
        <v>1</v>
      </c>
      <c r="I150" s="167"/>
      <c r="J150" s="168">
        <f t="shared" si="0"/>
        <v>0</v>
      </c>
      <c r="K150" s="164" t="s">
        <v>1</v>
      </c>
      <c r="L150" s="169"/>
      <c r="M150" s="170" t="s">
        <v>1</v>
      </c>
      <c r="N150" s="171" t="s">
        <v>42</v>
      </c>
      <c r="P150" s="143">
        <f t="shared" si="1"/>
        <v>0</v>
      </c>
      <c r="Q150" s="143">
        <v>0</v>
      </c>
      <c r="R150" s="143">
        <f t="shared" si="2"/>
        <v>0</v>
      </c>
      <c r="S150" s="143">
        <v>0</v>
      </c>
      <c r="T150" s="144">
        <f t="shared" si="3"/>
        <v>0</v>
      </c>
      <c r="AR150" s="145" t="s">
        <v>103</v>
      </c>
      <c r="AT150" s="145" t="s">
        <v>231</v>
      </c>
      <c r="AU150" s="145" t="s">
        <v>85</v>
      </c>
      <c r="AY150" s="17" t="s">
        <v>172</v>
      </c>
      <c r="BE150" s="146">
        <f t="shared" si="4"/>
        <v>0</v>
      </c>
      <c r="BF150" s="146">
        <f t="shared" si="5"/>
        <v>0</v>
      </c>
      <c r="BG150" s="146">
        <f t="shared" si="6"/>
        <v>0</v>
      </c>
      <c r="BH150" s="146">
        <f t="shared" si="7"/>
        <v>0</v>
      </c>
      <c r="BI150" s="146">
        <f t="shared" si="8"/>
        <v>0</v>
      </c>
      <c r="BJ150" s="17" t="s">
        <v>8</v>
      </c>
      <c r="BK150" s="146">
        <f t="shared" si="9"/>
        <v>0</v>
      </c>
      <c r="BL150" s="17" t="s">
        <v>91</v>
      </c>
      <c r="BM150" s="145" t="s">
        <v>512</v>
      </c>
    </row>
    <row r="151" spans="2:65" s="1" customFormat="1" ht="37.9" customHeight="1">
      <c r="B151" s="133"/>
      <c r="C151" s="162" t="s">
        <v>331</v>
      </c>
      <c r="D151" s="162" t="s">
        <v>231</v>
      </c>
      <c r="E151" s="163" t="s">
        <v>1357</v>
      </c>
      <c r="F151" s="164" t="s">
        <v>1280</v>
      </c>
      <c r="G151" s="165" t="s">
        <v>1228</v>
      </c>
      <c r="H151" s="166">
        <v>1</v>
      </c>
      <c r="I151" s="167"/>
      <c r="J151" s="168">
        <f t="shared" si="0"/>
        <v>0</v>
      </c>
      <c r="K151" s="164" t="s">
        <v>1</v>
      </c>
      <c r="L151" s="169"/>
      <c r="M151" s="170" t="s">
        <v>1</v>
      </c>
      <c r="N151" s="171" t="s">
        <v>42</v>
      </c>
      <c r="P151" s="143">
        <f t="shared" si="1"/>
        <v>0</v>
      </c>
      <c r="Q151" s="143">
        <v>0</v>
      </c>
      <c r="R151" s="143">
        <f t="shared" si="2"/>
        <v>0</v>
      </c>
      <c r="S151" s="143">
        <v>0</v>
      </c>
      <c r="T151" s="144">
        <f t="shared" si="3"/>
        <v>0</v>
      </c>
      <c r="AR151" s="145" t="s">
        <v>103</v>
      </c>
      <c r="AT151" s="145" t="s">
        <v>231</v>
      </c>
      <c r="AU151" s="145" t="s">
        <v>85</v>
      </c>
      <c r="AY151" s="17" t="s">
        <v>172</v>
      </c>
      <c r="BE151" s="146">
        <f t="shared" si="4"/>
        <v>0</v>
      </c>
      <c r="BF151" s="146">
        <f t="shared" si="5"/>
        <v>0</v>
      </c>
      <c r="BG151" s="146">
        <f t="shared" si="6"/>
        <v>0</v>
      </c>
      <c r="BH151" s="146">
        <f t="shared" si="7"/>
        <v>0</v>
      </c>
      <c r="BI151" s="146">
        <f t="shared" si="8"/>
        <v>0</v>
      </c>
      <c r="BJ151" s="17" t="s">
        <v>8</v>
      </c>
      <c r="BK151" s="146">
        <f t="shared" si="9"/>
        <v>0</v>
      </c>
      <c r="BL151" s="17" t="s">
        <v>91</v>
      </c>
      <c r="BM151" s="145" t="s">
        <v>591</v>
      </c>
    </row>
    <row r="152" spans="2:65" s="1" customFormat="1" ht="24.2" customHeight="1">
      <c r="B152" s="133"/>
      <c r="C152" s="162" t="s">
        <v>339</v>
      </c>
      <c r="D152" s="162" t="s">
        <v>231</v>
      </c>
      <c r="E152" s="163" t="s">
        <v>1361</v>
      </c>
      <c r="F152" s="164" t="s">
        <v>1282</v>
      </c>
      <c r="G152" s="165" t="s">
        <v>1228</v>
      </c>
      <c r="H152" s="166">
        <v>2</v>
      </c>
      <c r="I152" s="167"/>
      <c r="J152" s="168">
        <f t="shared" si="0"/>
        <v>0</v>
      </c>
      <c r="K152" s="164" t="s">
        <v>1</v>
      </c>
      <c r="L152" s="169"/>
      <c r="M152" s="170" t="s">
        <v>1</v>
      </c>
      <c r="N152" s="171" t="s">
        <v>42</v>
      </c>
      <c r="P152" s="143">
        <f t="shared" si="1"/>
        <v>0</v>
      </c>
      <c r="Q152" s="143">
        <v>0</v>
      </c>
      <c r="R152" s="143">
        <f t="shared" si="2"/>
        <v>0</v>
      </c>
      <c r="S152" s="143">
        <v>0</v>
      </c>
      <c r="T152" s="144">
        <f t="shared" si="3"/>
        <v>0</v>
      </c>
      <c r="AR152" s="145" t="s">
        <v>103</v>
      </c>
      <c r="AT152" s="145" t="s">
        <v>231</v>
      </c>
      <c r="AU152" s="145" t="s">
        <v>85</v>
      </c>
      <c r="AY152" s="17" t="s">
        <v>172</v>
      </c>
      <c r="BE152" s="146">
        <f t="shared" si="4"/>
        <v>0</v>
      </c>
      <c r="BF152" s="146">
        <f t="shared" si="5"/>
        <v>0</v>
      </c>
      <c r="BG152" s="146">
        <f t="shared" si="6"/>
        <v>0</v>
      </c>
      <c r="BH152" s="146">
        <f t="shared" si="7"/>
        <v>0</v>
      </c>
      <c r="BI152" s="146">
        <f t="shared" si="8"/>
        <v>0</v>
      </c>
      <c r="BJ152" s="17" t="s">
        <v>8</v>
      </c>
      <c r="BK152" s="146">
        <f t="shared" si="9"/>
        <v>0</v>
      </c>
      <c r="BL152" s="17" t="s">
        <v>91</v>
      </c>
      <c r="BM152" s="145" t="s">
        <v>599</v>
      </c>
    </row>
    <row r="153" spans="2:65" s="1" customFormat="1" ht="24.2" customHeight="1">
      <c r="B153" s="133"/>
      <c r="C153" s="134" t="s">
        <v>343</v>
      </c>
      <c r="D153" s="134" t="s">
        <v>174</v>
      </c>
      <c r="E153" s="135" t="s">
        <v>1216</v>
      </c>
      <c r="F153" s="136" t="s">
        <v>1217</v>
      </c>
      <c r="G153" s="137" t="s">
        <v>202</v>
      </c>
      <c r="H153" s="138">
        <v>8</v>
      </c>
      <c r="I153" s="139"/>
      <c r="J153" s="140">
        <f t="shared" si="0"/>
        <v>0</v>
      </c>
      <c r="K153" s="136" t="s">
        <v>1</v>
      </c>
      <c r="L153" s="32"/>
      <c r="M153" s="141" t="s">
        <v>1</v>
      </c>
      <c r="N153" s="142" t="s">
        <v>42</v>
      </c>
      <c r="P153" s="143">
        <f t="shared" si="1"/>
        <v>0</v>
      </c>
      <c r="Q153" s="143">
        <v>0</v>
      </c>
      <c r="R153" s="143">
        <f t="shared" si="2"/>
        <v>0</v>
      </c>
      <c r="S153" s="143">
        <v>0</v>
      </c>
      <c r="T153" s="144">
        <f t="shared" si="3"/>
        <v>0</v>
      </c>
      <c r="AR153" s="145" t="s">
        <v>91</v>
      </c>
      <c r="AT153" s="145" t="s">
        <v>174</v>
      </c>
      <c r="AU153" s="145" t="s">
        <v>85</v>
      </c>
      <c r="AY153" s="17" t="s">
        <v>172</v>
      </c>
      <c r="BE153" s="146">
        <f t="shared" si="4"/>
        <v>0</v>
      </c>
      <c r="BF153" s="146">
        <f t="shared" si="5"/>
        <v>0</v>
      </c>
      <c r="BG153" s="146">
        <f t="shared" si="6"/>
        <v>0</v>
      </c>
      <c r="BH153" s="146">
        <f t="shared" si="7"/>
        <v>0</v>
      </c>
      <c r="BI153" s="146">
        <f t="shared" si="8"/>
        <v>0</v>
      </c>
      <c r="BJ153" s="17" t="s">
        <v>8</v>
      </c>
      <c r="BK153" s="146">
        <f t="shared" si="9"/>
        <v>0</v>
      </c>
      <c r="BL153" s="17" t="s">
        <v>91</v>
      </c>
      <c r="BM153" s="145" t="s">
        <v>1460</v>
      </c>
    </row>
    <row r="154" spans="2:65" s="1" customFormat="1" ht="24.2" customHeight="1">
      <c r="B154" s="133"/>
      <c r="C154" s="134" t="s">
        <v>347</v>
      </c>
      <c r="D154" s="134" t="s">
        <v>174</v>
      </c>
      <c r="E154" s="135" t="s">
        <v>1220</v>
      </c>
      <c r="F154" s="136" t="s">
        <v>1451</v>
      </c>
      <c r="G154" s="137" t="s">
        <v>202</v>
      </c>
      <c r="H154" s="138">
        <v>12</v>
      </c>
      <c r="I154" s="139"/>
      <c r="J154" s="140">
        <f t="shared" ref="J154:J185" si="10">ROUND(I154*H154,0)</f>
        <v>0</v>
      </c>
      <c r="K154" s="136" t="s">
        <v>1</v>
      </c>
      <c r="L154" s="32"/>
      <c r="M154" s="141" t="s">
        <v>1</v>
      </c>
      <c r="N154" s="142" t="s">
        <v>42</v>
      </c>
      <c r="P154" s="143">
        <f t="shared" ref="P154:P185" si="11">O154*H154</f>
        <v>0</v>
      </c>
      <c r="Q154" s="143">
        <v>0</v>
      </c>
      <c r="R154" s="143">
        <f t="shared" ref="R154:R185" si="12">Q154*H154</f>
        <v>0</v>
      </c>
      <c r="S154" s="143">
        <v>0</v>
      </c>
      <c r="T154" s="144">
        <f t="shared" ref="T154:T185" si="13">S154*H154</f>
        <v>0</v>
      </c>
      <c r="AR154" s="145" t="s">
        <v>91</v>
      </c>
      <c r="AT154" s="145" t="s">
        <v>174</v>
      </c>
      <c r="AU154" s="145" t="s">
        <v>85</v>
      </c>
      <c r="AY154" s="17" t="s">
        <v>172</v>
      </c>
      <c r="BE154" s="146">
        <f t="shared" ref="BE154:BE185" si="14">IF(N154="základní",J154,0)</f>
        <v>0</v>
      </c>
      <c r="BF154" s="146">
        <f t="shared" ref="BF154:BF185" si="15">IF(N154="snížená",J154,0)</f>
        <v>0</v>
      </c>
      <c r="BG154" s="146">
        <f t="shared" ref="BG154:BG185" si="16">IF(N154="zákl. přenesená",J154,0)</f>
        <v>0</v>
      </c>
      <c r="BH154" s="146">
        <f t="shared" ref="BH154:BH185" si="17">IF(N154="sníž. přenesená",J154,0)</f>
        <v>0</v>
      </c>
      <c r="BI154" s="146">
        <f t="shared" ref="BI154:BI185" si="18">IF(N154="nulová",J154,0)</f>
        <v>0</v>
      </c>
      <c r="BJ154" s="17" t="s">
        <v>8</v>
      </c>
      <c r="BK154" s="146">
        <f t="shared" ref="BK154:BK185" si="19">ROUND(I154*H154,0)</f>
        <v>0</v>
      </c>
      <c r="BL154" s="17" t="s">
        <v>91</v>
      </c>
      <c r="BM154" s="145" t="s">
        <v>1461</v>
      </c>
    </row>
    <row r="155" spans="2:65" s="1" customFormat="1" ht="24.2" customHeight="1">
      <c r="B155" s="133"/>
      <c r="C155" s="134" t="s">
        <v>352</v>
      </c>
      <c r="D155" s="134" t="s">
        <v>174</v>
      </c>
      <c r="E155" s="135" t="s">
        <v>1241</v>
      </c>
      <c r="F155" s="136" t="s">
        <v>1242</v>
      </c>
      <c r="G155" s="137" t="s">
        <v>1228</v>
      </c>
      <c r="H155" s="138">
        <v>5</v>
      </c>
      <c r="I155" s="139"/>
      <c r="J155" s="140">
        <f t="shared" si="10"/>
        <v>0</v>
      </c>
      <c r="K155" s="136" t="s">
        <v>1</v>
      </c>
      <c r="L155" s="32"/>
      <c r="M155" s="141" t="s">
        <v>1</v>
      </c>
      <c r="N155" s="142" t="s">
        <v>42</v>
      </c>
      <c r="P155" s="143">
        <f t="shared" si="11"/>
        <v>0</v>
      </c>
      <c r="Q155" s="143">
        <v>0</v>
      </c>
      <c r="R155" s="143">
        <f t="shared" si="12"/>
        <v>0</v>
      </c>
      <c r="S155" s="143">
        <v>0</v>
      </c>
      <c r="T155" s="144">
        <f t="shared" si="13"/>
        <v>0</v>
      </c>
      <c r="AR155" s="145" t="s">
        <v>91</v>
      </c>
      <c r="AT155" s="145" t="s">
        <v>174</v>
      </c>
      <c r="AU155" s="145" t="s">
        <v>85</v>
      </c>
      <c r="AY155" s="17" t="s">
        <v>172</v>
      </c>
      <c r="BE155" s="146">
        <f t="shared" si="14"/>
        <v>0</v>
      </c>
      <c r="BF155" s="146">
        <f t="shared" si="15"/>
        <v>0</v>
      </c>
      <c r="BG155" s="146">
        <f t="shared" si="16"/>
        <v>0</v>
      </c>
      <c r="BH155" s="146">
        <f t="shared" si="17"/>
        <v>0</v>
      </c>
      <c r="BI155" s="146">
        <f t="shared" si="18"/>
        <v>0</v>
      </c>
      <c r="BJ155" s="17" t="s">
        <v>8</v>
      </c>
      <c r="BK155" s="146">
        <f t="shared" si="19"/>
        <v>0</v>
      </c>
      <c r="BL155" s="17" t="s">
        <v>91</v>
      </c>
      <c r="BM155" s="145" t="s">
        <v>1462</v>
      </c>
    </row>
    <row r="156" spans="2:65" s="1" customFormat="1" ht="44.25" customHeight="1">
      <c r="B156" s="133"/>
      <c r="C156" s="134" t="s">
        <v>356</v>
      </c>
      <c r="D156" s="134" t="s">
        <v>174</v>
      </c>
      <c r="E156" s="135" t="s">
        <v>1245</v>
      </c>
      <c r="F156" s="136" t="s">
        <v>1246</v>
      </c>
      <c r="G156" s="137" t="s">
        <v>1228</v>
      </c>
      <c r="H156" s="138">
        <v>21</v>
      </c>
      <c r="I156" s="139"/>
      <c r="J156" s="140">
        <f t="shared" si="10"/>
        <v>0</v>
      </c>
      <c r="K156" s="136" t="s">
        <v>1</v>
      </c>
      <c r="L156" s="32"/>
      <c r="M156" s="141" t="s">
        <v>1</v>
      </c>
      <c r="N156" s="142" t="s">
        <v>42</v>
      </c>
      <c r="P156" s="143">
        <f t="shared" si="11"/>
        <v>0</v>
      </c>
      <c r="Q156" s="143">
        <v>0</v>
      </c>
      <c r="R156" s="143">
        <f t="shared" si="12"/>
        <v>0</v>
      </c>
      <c r="S156" s="143">
        <v>0</v>
      </c>
      <c r="T156" s="144">
        <f t="shared" si="13"/>
        <v>0</v>
      </c>
      <c r="AR156" s="145" t="s">
        <v>91</v>
      </c>
      <c r="AT156" s="145" t="s">
        <v>174</v>
      </c>
      <c r="AU156" s="145" t="s">
        <v>85</v>
      </c>
      <c r="AY156" s="17" t="s">
        <v>172</v>
      </c>
      <c r="BE156" s="146">
        <f t="shared" si="14"/>
        <v>0</v>
      </c>
      <c r="BF156" s="146">
        <f t="shared" si="15"/>
        <v>0</v>
      </c>
      <c r="BG156" s="146">
        <f t="shared" si="16"/>
        <v>0</v>
      </c>
      <c r="BH156" s="146">
        <f t="shared" si="17"/>
        <v>0</v>
      </c>
      <c r="BI156" s="146">
        <f t="shared" si="18"/>
        <v>0</v>
      </c>
      <c r="BJ156" s="17" t="s">
        <v>8</v>
      </c>
      <c r="BK156" s="146">
        <f t="shared" si="19"/>
        <v>0</v>
      </c>
      <c r="BL156" s="17" t="s">
        <v>91</v>
      </c>
      <c r="BM156" s="145" t="s">
        <v>1463</v>
      </c>
    </row>
    <row r="157" spans="2:65" s="1" customFormat="1" ht="24.2" customHeight="1">
      <c r="B157" s="133"/>
      <c r="C157" s="134" t="s">
        <v>362</v>
      </c>
      <c r="D157" s="134" t="s">
        <v>174</v>
      </c>
      <c r="E157" s="135" t="s">
        <v>1267</v>
      </c>
      <c r="F157" s="136" t="s">
        <v>1268</v>
      </c>
      <c r="G157" s="137" t="s">
        <v>202</v>
      </c>
      <c r="H157" s="138">
        <v>12</v>
      </c>
      <c r="I157" s="139"/>
      <c r="J157" s="140">
        <f t="shared" si="10"/>
        <v>0</v>
      </c>
      <c r="K157" s="136" t="s">
        <v>1</v>
      </c>
      <c r="L157" s="32"/>
      <c r="M157" s="141" t="s">
        <v>1</v>
      </c>
      <c r="N157" s="142" t="s">
        <v>42</v>
      </c>
      <c r="P157" s="143">
        <f t="shared" si="11"/>
        <v>0</v>
      </c>
      <c r="Q157" s="143">
        <v>0</v>
      </c>
      <c r="R157" s="143">
        <f t="shared" si="12"/>
        <v>0</v>
      </c>
      <c r="S157" s="143">
        <v>0</v>
      </c>
      <c r="T157" s="144">
        <f t="shared" si="13"/>
        <v>0</v>
      </c>
      <c r="AR157" s="145" t="s">
        <v>91</v>
      </c>
      <c r="AT157" s="145" t="s">
        <v>174</v>
      </c>
      <c r="AU157" s="145" t="s">
        <v>85</v>
      </c>
      <c r="AY157" s="17" t="s">
        <v>172</v>
      </c>
      <c r="BE157" s="146">
        <f t="shared" si="14"/>
        <v>0</v>
      </c>
      <c r="BF157" s="146">
        <f t="shared" si="15"/>
        <v>0</v>
      </c>
      <c r="BG157" s="146">
        <f t="shared" si="16"/>
        <v>0</v>
      </c>
      <c r="BH157" s="146">
        <f t="shared" si="17"/>
        <v>0</v>
      </c>
      <c r="BI157" s="146">
        <f t="shared" si="18"/>
        <v>0</v>
      </c>
      <c r="BJ157" s="17" t="s">
        <v>8</v>
      </c>
      <c r="BK157" s="146">
        <f t="shared" si="19"/>
        <v>0</v>
      </c>
      <c r="BL157" s="17" t="s">
        <v>91</v>
      </c>
      <c r="BM157" s="145" t="s">
        <v>1464</v>
      </c>
    </row>
    <row r="158" spans="2:65" s="1" customFormat="1" ht="24.2" customHeight="1">
      <c r="B158" s="133"/>
      <c r="C158" s="134" t="s">
        <v>366</v>
      </c>
      <c r="D158" s="134" t="s">
        <v>174</v>
      </c>
      <c r="E158" s="135" t="s">
        <v>1269</v>
      </c>
      <c r="F158" s="136" t="s">
        <v>1270</v>
      </c>
      <c r="G158" s="137" t="s">
        <v>202</v>
      </c>
      <c r="H158" s="138">
        <v>29</v>
      </c>
      <c r="I158" s="139"/>
      <c r="J158" s="140">
        <f t="shared" si="10"/>
        <v>0</v>
      </c>
      <c r="K158" s="136" t="s">
        <v>1</v>
      </c>
      <c r="L158" s="32"/>
      <c r="M158" s="141" t="s">
        <v>1</v>
      </c>
      <c r="N158" s="142" t="s">
        <v>42</v>
      </c>
      <c r="P158" s="143">
        <f t="shared" si="11"/>
        <v>0</v>
      </c>
      <c r="Q158" s="143">
        <v>0</v>
      </c>
      <c r="R158" s="143">
        <f t="shared" si="12"/>
        <v>0</v>
      </c>
      <c r="S158" s="143">
        <v>0</v>
      </c>
      <c r="T158" s="144">
        <f t="shared" si="13"/>
        <v>0</v>
      </c>
      <c r="AR158" s="145" t="s">
        <v>91</v>
      </c>
      <c r="AT158" s="145" t="s">
        <v>174</v>
      </c>
      <c r="AU158" s="145" t="s">
        <v>85</v>
      </c>
      <c r="AY158" s="17" t="s">
        <v>172</v>
      </c>
      <c r="BE158" s="146">
        <f t="shared" si="14"/>
        <v>0</v>
      </c>
      <c r="BF158" s="146">
        <f t="shared" si="15"/>
        <v>0</v>
      </c>
      <c r="BG158" s="146">
        <f t="shared" si="16"/>
        <v>0</v>
      </c>
      <c r="BH158" s="146">
        <f t="shared" si="17"/>
        <v>0</v>
      </c>
      <c r="BI158" s="146">
        <f t="shared" si="18"/>
        <v>0</v>
      </c>
      <c r="BJ158" s="17" t="s">
        <v>8</v>
      </c>
      <c r="BK158" s="146">
        <f t="shared" si="19"/>
        <v>0</v>
      </c>
      <c r="BL158" s="17" t="s">
        <v>91</v>
      </c>
      <c r="BM158" s="145" t="s">
        <v>1465</v>
      </c>
    </row>
    <row r="159" spans="2:65" s="1" customFormat="1" ht="24.2" customHeight="1">
      <c r="B159" s="133"/>
      <c r="C159" s="134" t="s">
        <v>372</v>
      </c>
      <c r="D159" s="134" t="s">
        <v>174</v>
      </c>
      <c r="E159" s="135" t="s">
        <v>1263</v>
      </c>
      <c r="F159" s="136" t="s">
        <v>1264</v>
      </c>
      <c r="G159" s="137" t="s">
        <v>202</v>
      </c>
      <c r="H159" s="138">
        <v>35</v>
      </c>
      <c r="I159" s="139"/>
      <c r="J159" s="140">
        <f t="shared" si="10"/>
        <v>0</v>
      </c>
      <c r="K159" s="136" t="s">
        <v>1</v>
      </c>
      <c r="L159" s="32"/>
      <c r="M159" s="141" t="s">
        <v>1</v>
      </c>
      <c r="N159" s="142" t="s">
        <v>42</v>
      </c>
      <c r="P159" s="143">
        <f t="shared" si="11"/>
        <v>0</v>
      </c>
      <c r="Q159" s="143">
        <v>0</v>
      </c>
      <c r="R159" s="143">
        <f t="shared" si="12"/>
        <v>0</v>
      </c>
      <c r="S159" s="143">
        <v>0</v>
      </c>
      <c r="T159" s="144">
        <f t="shared" si="13"/>
        <v>0</v>
      </c>
      <c r="AR159" s="145" t="s">
        <v>91</v>
      </c>
      <c r="AT159" s="145" t="s">
        <v>174</v>
      </c>
      <c r="AU159" s="145" t="s">
        <v>85</v>
      </c>
      <c r="AY159" s="17" t="s">
        <v>172</v>
      </c>
      <c r="BE159" s="146">
        <f t="shared" si="14"/>
        <v>0</v>
      </c>
      <c r="BF159" s="146">
        <f t="shared" si="15"/>
        <v>0</v>
      </c>
      <c r="BG159" s="146">
        <f t="shared" si="16"/>
        <v>0</v>
      </c>
      <c r="BH159" s="146">
        <f t="shared" si="17"/>
        <v>0</v>
      </c>
      <c r="BI159" s="146">
        <f t="shared" si="18"/>
        <v>0</v>
      </c>
      <c r="BJ159" s="17" t="s">
        <v>8</v>
      </c>
      <c r="BK159" s="146">
        <f t="shared" si="19"/>
        <v>0</v>
      </c>
      <c r="BL159" s="17" t="s">
        <v>91</v>
      </c>
      <c r="BM159" s="145" t="s">
        <v>1466</v>
      </c>
    </row>
    <row r="160" spans="2:65" s="1" customFormat="1" ht="24.2" customHeight="1">
      <c r="B160" s="133"/>
      <c r="C160" s="134" t="s">
        <v>378</v>
      </c>
      <c r="D160" s="134" t="s">
        <v>174</v>
      </c>
      <c r="E160" s="135" t="s">
        <v>1454</v>
      </c>
      <c r="F160" s="136" t="s">
        <v>1455</v>
      </c>
      <c r="G160" s="137" t="s">
        <v>202</v>
      </c>
      <c r="H160" s="138">
        <v>18</v>
      </c>
      <c r="I160" s="139"/>
      <c r="J160" s="140">
        <f t="shared" si="10"/>
        <v>0</v>
      </c>
      <c r="K160" s="136" t="s">
        <v>1</v>
      </c>
      <c r="L160" s="32"/>
      <c r="M160" s="141" t="s">
        <v>1</v>
      </c>
      <c r="N160" s="142" t="s">
        <v>42</v>
      </c>
      <c r="P160" s="143">
        <f t="shared" si="11"/>
        <v>0</v>
      </c>
      <c r="Q160" s="143">
        <v>0</v>
      </c>
      <c r="R160" s="143">
        <f t="shared" si="12"/>
        <v>0</v>
      </c>
      <c r="S160" s="143">
        <v>0</v>
      </c>
      <c r="T160" s="144">
        <f t="shared" si="13"/>
        <v>0</v>
      </c>
      <c r="AR160" s="145" t="s">
        <v>91</v>
      </c>
      <c r="AT160" s="145" t="s">
        <v>174</v>
      </c>
      <c r="AU160" s="145" t="s">
        <v>85</v>
      </c>
      <c r="AY160" s="17" t="s">
        <v>172</v>
      </c>
      <c r="BE160" s="146">
        <f t="shared" si="14"/>
        <v>0</v>
      </c>
      <c r="BF160" s="146">
        <f t="shared" si="15"/>
        <v>0</v>
      </c>
      <c r="BG160" s="146">
        <f t="shared" si="16"/>
        <v>0</v>
      </c>
      <c r="BH160" s="146">
        <f t="shared" si="17"/>
        <v>0</v>
      </c>
      <c r="BI160" s="146">
        <f t="shared" si="18"/>
        <v>0</v>
      </c>
      <c r="BJ160" s="17" t="s">
        <v>8</v>
      </c>
      <c r="BK160" s="146">
        <f t="shared" si="19"/>
        <v>0</v>
      </c>
      <c r="BL160" s="17" t="s">
        <v>91</v>
      </c>
      <c r="BM160" s="145" t="s">
        <v>1467</v>
      </c>
    </row>
    <row r="161" spans="2:65" s="1" customFormat="1" ht="24.2" customHeight="1">
      <c r="B161" s="133"/>
      <c r="C161" s="134" t="s">
        <v>382</v>
      </c>
      <c r="D161" s="134" t="s">
        <v>174</v>
      </c>
      <c r="E161" s="135" t="s">
        <v>1226</v>
      </c>
      <c r="F161" s="136" t="s">
        <v>1227</v>
      </c>
      <c r="G161" s="137" t="s">
        <v>1228</v>
      </c>
      <c r="H161" s="138">
        <v>1</v>
      </c>
      <c r="I161" s="139"/>
      <c r="J161" s="140">
        <f t="shared" si="10"/>
        <v>0</v>
      </c>
      <c r="K161" s="136" t="s">
        <v>1</v>
      </c>
      <c r="L161" s="32"/>
      <c r="M161" s="141" t="s">
        <v>1</v>
      </c>
      <c r="N161" s="142" t="s">
        <v>42</v>
      </c>
      <c r="P161" s="143">
        <f t="shared" si="11"/>
        <v>0</v>
      </c>
      <c r="Q161" s="143">
        <v>0</v>
      </c>
      <c r="R161" s="143">
        <f t="shared" si="12"/>
        <v>0</v>
      </c>
      <c r="S161" s="143">
        <v>0</v>
      </c>
      <c r="T161" s="144">
        <f t="shared" si="13"/>
        <v>0</v>
      </c>
      <c r="AR161" s="145" t="s">
        <v>91</v>
      </c>
      <c r="AT161" s="145" t="s">
        <v>174</v>
      </c>
      <c r="AU161" s="145" t="s">
        <v>85</v>
      </c>
      <c r="AY161" s="17" t="s">
        <v>172</v>
      </c>
      <c r="BE161" s="146">
        <f t="shared" si="14"/>
        <v>0</v>
      </c>
      <c r="BF161" s="146">
        <f t="shared" si="15"/>
        <v>0</v>
      </c>
      <c r="BG161" s="146">
        <f t="shared" si="16"/>
        <v>0</v>
      </c>
      <c r="BH161" s="146">
        <f t="shared" si="17"/>
        <v>0</v>
      </c>
      <c r="BI161" s="146">
        <f t="shared" si="18"/>
        <v>0</v>
      </c>
      <c r="BJ161" s="17" t="s">
        <v>8</v>
      </c>
      <c r="BK161" s="146">
        <f t="shared" si="19"/>
        <v>0</v>
      </c>
      <c r="BL161" s="17" t="s">
        <v>91</v>
      </c>
      <c r="BM161" s="145" t="s">
        <v>1468</v>
      </c>
    </row>
    <row r="162" spans="2:65" s="1" customFormat="1" ht="24.2" customHeight="1">
      <c r="B162" s="133"/>
      <c r="C162" s="134" t="s">
        <v>388</v>
      </c>
      <c r="D162" s="134" t="s">
        <v>174</v>
      </c>
      <c r="E162" s="135" t="s">
        <v>1233</v>
      </c>
      <c r="F162" s="136" t="s">
        <v>1234</v>
      </c>
      <c r="G162" s="137" t="s">
        <v>1228</v>
      </c>
      <c r="H162" s="138">
        <v>2</v>
      </c>
      <c r="I162" s="139"/>
      <c r="J162" s="140">
        <f t="shared" si="10"/>
        <v>0</v>
      </c>
      <c r="K162" s="136" t="s">
        <v>1</v>
      </c>
      <c r="L162" s="32"/>
      <c r="M162" s="141" t="s">
        <v>1</v>
      </c>
      <c r="N162" s="142" t="s">
        <v>42</v>
      </c>
      <c r="P162" s="143">
        <f t="shared" si="11"/>
        <v>0</v>
      </c>
      <c r="Q162" s="143">
        <v>0</v>
      </c>
      <c r="R162" s="143">
        <f t="shared" si="12"/>
        <v>0</v>
      </c>
      <c r="S162" s="143">
        <v>0</v>
      </c>
      <c r="T162" s="144">
        <f t="shared" si="13"/>
        <v>0</v>
      </c>
      <c r="AR162" s="145" t="s">
        <v>91</v>
      </c>
      <c r="AT162" s="145" t="s">
        <v>174</v>
      </c>
      <c r="AU162" s="145" t="s">
        <v>85</v>
      </c>
      <c r="AY162" s="17" t="s">
        <v>172</v>
      </c>
      <c r="BE162" s="146">
        <f t="shared" si="14"/>
        <v>0</v>
      </c>
      <c r="BF162" s="146">
        <f t="shared" si="15"/>
        <v>0</v>
      </c>
      <c r="BG162" s="146">
        <f t="shared" si="16"/>
        <v>0</v>
      </c>
      <c r="BH162" s="146">
        <f t="shared" si="17"/>
        <v>0</v>
      </c>
      <c r="BI162" s="146">
        <f t="shared" si="18"/>
        <v>0</v>
      </c>
      <c r="BJ162" s="17" t="s">
        <v>8</v>
      </c>
      <c r="BK162" s="146">
        <f t="shared" si="19"/>
        <v>0</v>
      </c>
      <c r="BL162" s="17" t="s">
        <v>91</v>
      </c>
      <c r="BM162" s="145" t="s">
        <v>1469</v>
      </c>
    </row>
    <row r="163" spans="2:65" s="1" customFormat="1" ht="24.2" customHeight="1">
      <c r="B163" s="133"/>
      <c r="C163" s="134" t="s">
        <v>393</v>
      </c>
      <c r="D163" s="134" t="s">
        <v>174</v>
      </c>
      <c r="E163" s="135" t="s">
        <v>1237</v>
      </c>
      <c r="F163" s="136" t="s">
        <v>1238</v>
      </c>
      <c r="G163" s="137" t="s">
        <v>1228</v>
      </c>
      <c r="H163" s="138">
        <v>1</v>
      </c>
      <c r="I163" s="139"/>
      <c r="J163" s="140">
        <f t="shared" si="10"/>
        <v>0</v>
      </c>
      <c r="K163" s="136" t="s">
        <v>1</v>
      </c>
      <c r="L163" s="32"/>
      <c r="M163" s="141" t="s">
        <v>1</v>
      </c>
      <c r="N163" s="142" t="s">
        <v>42</v>
      </c>
      <c r="P163" s="143">
        <f t="shared" si="11"/>
        <v>0</v>
      </c>
      <c r="Q163" s="143">
        <v>0</v>
      </c>
      <c r="R163" s="143">
        <f t="shared" si="12"/>
        <v>0</v>
      </c>
      <c r="S163" s="143">
        <v>0</v>
      </c>
      <c r="T163" s="144">
        <f t="shared" si="13"/>
        <v>0</v>
      </c>
      <c r="AR163" s="145" t="s">
        <v>91</v>
      </c>
      <c r="AT163" s="145" t="s">
        <v>174</v>
      </c>
      <c r="AU163" s="145" t="s">
        <v>85</v>
      </c>
      <c r="AY163" s="17" t="s">
        <v>172</v>
      </c>
      <c r="BE163" s="146">
        <f t="shared" si="14"/>
        <v>0</v>
      </c>
      <c r="BF163" s="146">
        <f t="shared" si="15"/>
        <v>0</v>
      </c>
      <c r="BG163" s="146">
        <f t="shared" si="16"/>
        <v>0</v>
      </c>
      <c r="BH163" s="146">
        <f t="shared" si="17"/>
        <v>0</v>
      </c>
      <c r="BI163" s="146">
        <f t="shared" si="18"/>
        <v>0</v>
      </c>
      <c r="BJ163" s="17" t="s">
        <v>8</v>
      </c>
      <c r="BK163" s="146">
        <f t="shared" si="19"/>
        <v>0</v>
      </c>
      <c r="BL163" s="17" t="s">
        <v>91</v>
      </c>
      <c r="BM163" s="145" t="s">
        <v>1470</v>
      </c>
    </row>
    <row r="164" spans="2:65" s="1" customFormat="1" ht="24.2" customHeight="1">
      <c r="B164" s="133"/>
      <c r="C164" s="134" t="s">
        <v>397</v>
      </c>
      <c r="D164" s="134" t="s">
        <v>174</v>
      </c>
      <c r="E164" s="135" t="s">
        <v>1239</v>
      </c>
      <c r="F164" s="136" t="s">
        <v>1240</v>
      </c>
      <c r="G164" s="137" t="s">
        <v>1228</v>
      </c>
      <c r="H164" s="138">
        <v>10</v>
      </c>
      <c r="I164" s="139"/>
      <c r="J164" s="140">
        <f t="shared" si="10"/>
        <v>0</v>
      </c>
      <c r="K164" s="136" t="s">
        <v>1</v>
      </c>
      <c r="L164" s="32"/>
      <c r="M164" s="141" t="s">
        <v>1</v>
      </c>
      <c r="N164" s="142" t="s">
        <v>42</v>
      </c>
      <c r="P164" s="143">
        <f t="shared" si="11"/>
        <v>0</v>
      </c>
      <c r="Q164" s="143">
        <v>0</v>
      </c>
      <c r="R164" s="143">
        <f t="shared" si="12"/>
        <v>0</v>
      </c>
      <c r="S164" s="143">
        <v>0</v>
      </c>
      <c r="T164" s="144">
        <f t="shared" si="13"/>
        <v>0</v>
      </c>
      <c r="AR164" s="145" t="s">
        <v>91</v>
      </c>
      <c r="AT164" s="145" t="s">
        <v>174</v>
      </c>
      <c r="AU164" s="145" t="s">
        <v>85</v>
      </c>
      <c r="AY164" s="17" t="s">
        <v>172</v>
      </c>
      <c r="BE164" s="146">
        <f t="shared" si="14"/>
        <v>0</v>
      </c>
      <c r="BF164" s="146">
        <f t="shared" si="15"/>
        <v>0</v>
      </c>
      <c r="BG164" s="146">
        <f t="shared" si="16"/>
        <v>0</v>
      </c>
      <c r="BH164" s="146">
        <f t="shared" si="17"/>
        <v>0</v>
      </c>
      <c r="BI164" s="146">
        <f t="shared" si="18"/>
        <v>0</v>
      </c>
      <c r="BJ164" s="17" t="s">
        <v>8</v>
      </c>
      <c r="BK164" s="146">
        <f t="shared" si="19"/>
        <v>0</v>
      </c>
      <c r="BL164" s="17" t="s">
        <v>91</v>
      </c>
      <c r="BM164" s="145" t="s">
        <v>1471</v>
      </c>
    </row>
    <row r="165" spans="2:65" s="1" customFormat="1" ht="24.2" customHeight="1">
      <c r="B165" s="133"/>
      <c r="C165" s="134" t="s">
        <v>401</v>
      </c>
      <c r="D165" s="134" t="s">
        <v>174</v>
      </c>
      <c r="E165" s="135" t="s">
        <v>1452</v>
      </c>
      <c r="F165" s="136" t="s">
        <v>1453</v>
      </c>
      <c r="G165" s="137" t="s">
        <v>1228</v>
      </c>
      <c r="H165" s="138">
        <v>2</v>
      </c>
      <c r="I165" s="139"/>
      <c r="J165" s="140">
        <f t="shared" si="10"/>
        <v>0</v>
      </c>
      <c r="K165" s="136" t="s">
        <v>1</v>
      </c>
      <c r="L165" s="32"/>
      <c r="M165" s="141" t="s">
        <v>1</v>
      </c>
      <c r="N165" s="142" t="s">
        <v>42</v>
      </c>
      <c r="P165" s="143">
        <f t="shared" si="11"/>
        <v>0</v>
      </c>
      <c r="Q165" s="143">
        <v>0</v>
      </c>
      <c r="R165" s="143">
        <f t="shared" si="12"/>
        <v>0</v>
      </c>
      <c r="S165" s="143">
        <v>0</v>
      </c>
      <c r="T165" s="144">
        <f t="shared" si="13"/>
        <v>0</v>
      </c>
      <c r="AR165" s="145" t="s">
        <v>91</v>
      </c>
      <c r="AT165" s="145" t="s">
        <v>174</v>
      </c>
      <c r="AU165" s="145" t="s">
        <v>85</v>
      </c>
      <c r="AY165" s="17" t="s">
        <v>172</v>
      </c>
      <c r="BE165" s="146">
        <f t="shared" si="14"/>
        <v>0</v>
      </c>
      <c r="BF165" s="146">
        <f t="shared" si="15"/>
        <v>0</v>
      </c>
      <c r="BG165" s="146">
        <f t="shared" si="16"/>
        <v>0</v>
      </c>
      <c r="BH165" s="146">
        <f t="shared" si="17"/>
        <v>0</v>
      </c>
      <c r="BI165" s="146">
        <f t="shared" si="18"/>
        <v>0</v>
      </c>
      <c r="BJ165" s="17" t="s">
        <v>8</v>
      </c>
      <c r="BK165" s="146">
        <f t="shared" si="19"/>
        <v>0</v>
      </c>
      <c r="BL165" s="17" t="s">
        <v>91</v>
      </c>
      <c r="BM165" s="145" t="s">
        <v>1472</v>
      </c>
    </row>
    <row r="166" spans="2:65" s="1" customFormat="1" ht="16.5" customHeight="1">
      <c r="B166" s="133"/>
      <c r="C166" s="134" t="s">
        <v>405</v>
      </c>
      <c r="D166" s="134" t="s">
        <v>174</v>
      </c>
      <c r="E166" s="135" t="s">
        <v>1310</v>
      </c>
      <c r="F166" s="136" t="s">
        <v>1311</v>
      </c>
      <c r="G166" s="137" t="s">
        <v>1228</v>
      </c>
      <c r="H166" s="138">
        <v>4</v>
      </c>
      <c r="I166" s="139"/>
      <c r="J166" s="140">
        <f t="shared" si="10"/>
        <v>0</v>
      </c>
      <c r="K166" s="136" t="s">
        <v>1</v>
      </c>
      <c r="L166" s="32"/>
      <c r="M166" s="141" t="s">
        <v>1</v>
      </c>
      <c r="N166" s="142" t="s">
        <v>42</v>
      </c>
      <c r="P166" s="143">
        <f t="shared" si="11"/>
        <v>0</v>
      </c>
      <c r="Q166" s="143">
        <v>0</v>
      </c>
      <c r="R166" s="143">
        <f t="shared" si="12"/>
        <v>0</v>
      </c>
      <c r="S166" s="143">
        <v>0</v>
      </c>
      <c r="T166" s="144">
        <f t="shared" si="13"/>
        <v>0</v>
      </c>
      <c r="AR166" s="145" t="s">
        <v>91</v>
      </c>
      <c r="AT166" s="145" t="s">
        <v>174</v>
      </c>
      <c r="AU166" s="145" t="s">
        <v>85</v>
      </c>
      <c r="AY166" s="17" t="s">
        <v>172</v>
      </c>
      <c r="BE166" s="146">
        <f t="shared" si="14"/>
        <v>0</v>
      </c>
      <c r="BF166" s="146">
        <f t="shared" si="15"/>
        <v>0</v>
      </c>
      <c r="BG166" s="146">
        <f t="shared" si="16"/>
        <v>0</v>
      </c>
      <c r="BH166" s="146">
        <f t="shared" si="17"/>
        <v>0</v>
      </c>
      <c r="BI166" s="146">
        <f t="shared" si="18"/>
        <v>0</v>
      </c>
      <c r="BJ166" s="17" t="s">
        <v>8</v>
      </c>
      <c r="BK166" s="146">
        <f t="shared" si="19"/>
        <v>0</v>
      </c>
      <c r="BL166" s="17" t="s">
        <v>91</v>
      </c>
      <c r="BM166" s="145" t="s">
        <v>1473</v>
      </c>
    </row>
    <row r="167" spans="2:65" s="1" customFormat="1" ht="16.5" customHeight="1">
      <c r="B167" s="133"/>
      <c r="C167" s="134" t="s">
        <v>411</v>
      </c>
      <c r="D167" s="134" t="s">
        <v>174</v>
      </c>
      <c r="E167" s="135" t="s">
        <v>1313</v>
      </c>
      <c r="F167" s="136" t="s">
        <v>1314</v>
      </c>
      <c r="G167" s="137" t="s">
        <v>1228</v>
      </c>
      <c r="H167" s="138">
        <v>2</v>
      </c>
      <c r="I167" s="139"/>
      <c r="J167" s="140">
        <f t="shared" si="10"/>
        <v>0</v>
      </c>
      <c r="K167" s="136" t="s">
        <v>1</v>
      </c>
      <c r="L167" s="32"/>
      <c r="M167" s="141" t="s">
        <v>1</v>
      </c>
      <c r="N167" s="142" t="s">
        <v>42</v>
      </c>
      <c r="P167" s="143">
        <f t="shared" si="11"/>
        <v>0</v>
      </c>
      <c r="Q167" s="143">
        <v>0</v>
      </c>
      <c r="R167" s="143">
        <f t="shared" si="12"/>
        <v>0</v>
      </c>
      <c r="S167" s="143">
        <v>0</v>
      </c>
      <c r="T167" s="144">
        <f t="shared" si="13"/>
        <v>0</v>
      </c>
      <c r="AR167" s="145" t="s">
        <v>91</v>
      </c>
      <c r="AT167" s="145" t="s">
        <v>174</v>
      </c>
      <c r="AU167" s="145" t="s">
        <v>85</v>
      </c>
      <c r="AY167" s="17" t="s">
        <v>172</v>
      </c>
      <c r="BE167" s="146">
        <f t="shared" si="14"/>
        <v>0</v>
      </c>
      <c r="BF167" s="146">
        <f t="shared" si="15"/>
        <v>0</v>
      </c>
      <c r="BG167" s="146">
        <f t="shared" si="16"/>
        <v>0</v>
      </c>
      <c r="BH167" s="146">
        <f t="shared" si="17"/>
        <v>0</v>
      </c>
      <c r="BI167" s="146">
        <f t="shared" si="18"/>
        <v>0</v>
      </c>
      <c r="BJ167" s="17" t="s">
        <v>8</v>
      </c>
      <c r="BK167" s="146">
        <f t="shared" si="19"/>
        <v>0</v>
      </c>
      <c r="BL167" s="17" t="s">
        <v>91</v>
      </c>
      <c r="BM167" s="145" t="s">
        <v>1474</v>
      </c>
    </row>
    <row r="168" spans="2:65" s="1" customFormat="1" ht="16.5" customHeight="1">
      <c r="B168" s="133"/>
      <c r="C168" s="134" t="s">
        <v>418</v>
      </c>
      <c r="D168" s="134" t="s">
        <v>174</v>
      </c>
      <c r="E168" s="135" t="s">
        <v>1319</v>
      </c>
      <c r="F168" s="136" t="s">
        <v>1320</v>
      </c>
      <c r="G168" s="137" t="s">
        <v>1228</v>
      </c>
      <c r="H168" s="138">
        <v>6</v>
      </c>
      <c r="I168" s="139"/>
      <c r="J168" s="140">
        <f t="shared" si="10"/>
        <v>0</v>
      </c>
      <c r="K168" s="136" t="s">
        <v>1</v>
      </c>
      <c r="L168" s="32"/>
      <c r="M168" s="141" t="s">
        <v>1</v>
      </c>
      <c r="N168" s="142" t="s">
        <v>42</v>
      </c>
      <c r="P168" s="143">
        <f t="shared" si="11"/>
        <v>0</v>
      </c>
      <c r="Q168" s="143">
        <v>0</v>
      </c>
      <c r="R168" s="143">
        <f t="shared" si="12"/>
        <v>0</v>
      </c>
      <c r="S168" s="143">
        <v>0</v>
      </c>
      <c r="T168" s="144">
        <f t="shared" si="13"/>
        <v>0</v>
      </c>
      <c r="AR168" s="145" t="s">
        <v>91</v>
      </c>
      <c r="AT168" s="145" t="s">
        <v>174</v>
      </c>
      <c r="AU168" s="145" t="s">
        <v>85</v>
      </c>
      <c r="AY168" s="17" t="s">
        <v>172</v>
      </c>
      <c r="BE168" s="146">
        <f t="shared" si="14"/>
        <v>0</v>
      </c>
      <c r="BF168" s="146">
        <f t="shared" si="15"/>
        <v>0</v>
      </c>
      <c r="BG168" s="146">
        <f t="shared" si="16"/>
        <v>0</v>
      </c>
      <c r="BH168" s="146">
        <f t="shared" si="17"/>
        <v>0</v>
      </c>
      <c r="BI168" s="146">
        <f t="shared" si="18"/>
        <v>0</v>
      </c>
      <c r="BJ168" s="17" t="s">
        <v>8</v>
      </c>
      <c r="BK168" s="146">
        <f t="shared" si="19"/>
        <v>0</v>
      </c>
      <c r="BL168" s="17" t="s">
        <v>91</v>
      </c>
      <c r="BM168" s="145" t="s">
        <v>1475</v>
      </c>
    </row>
    <row r="169" spans="2:65" s="1" customFormat="1" ht="16.5" customHeight="1">
      <c r="B169" s="133"/>
      <c r="C169" s="134" t="s">
        <v>423</v>
      </c>
      <c r="D169" s="134" t="s">
        <v>174</v>
      </c>
      <c r="E169" s="135" t="s">
        <v>1322</v>
      </c>
      <c r="F169" s="136" t="s">
        <v>1323</v>
      </c>
      <c r="G169" s="137" t="s">
        <v>1228</v>
      </c>
      <c r="H169" s="138">
        <v>2</v>
      </c>
      <c r="I169" s="139"/>
      <c r="J169" s="140">
        <f t="shared" si="10"/>
        <v>0</v>
      </c>
      <c r="K169" s="136" t="s">
        <v>1</v>
      </c>
      <c r="L169" s="32"/>
      <c r="M169" s="141" t="s">
        <v>1</v>
      </c>
      <c r="N169" s="142" t="s">
        <v>42</v>
      </c>
      <c r="P169" s="143">
        <f t="shared" si="11"/>
        <v>0</v>
      </c>
      <c r="Q169" s="143">
        <v>0</v>
      </c>
      <c r="R169" s="143">
        <f t="shared" si="12"/>
        <v>0</v>
      </c>
      <c r="S169" s="143">
        <v>0</v>
      </c>
      <c r="T169" s="144">
        <f t="shared" si="13"/>
        <v>0</v>
      </c>
      <c r="AR169" s="145" t="s">
        <v>91</v>
      </c>
      <c r="AT169" s="145" t="s">
        <v>174</v>
      </c>
      <c r="AU169" s="145" t="s">
        <v>85</v>
      </c>
      <c r="AY169" s="17" t="s">
        <v>172</v>
      </c>
      <c r="BE169" s="146">
        <f t="shared" si="14"/>
        <v>0</v>
      </c>
      <c r="BF169" s="146">
        <f t="shared" si="15"/>
        <v>0</v>
      </c>
      <c r="BG169" s="146">
        <f t="shared" si="16"/>
        <v>0</v>
      </c>
      <c r="BH169" s="146">
        <f t="shared" si="17"/>
        <v>0</v>
      </c>
      <c r="BI169" s="146">
        <f t="shared" si="18"/>
        <v>0</v>
      </c>
      <c r="BJ169" s="17" t="s">
        <v>8</v>
      </c>
      <c r="BK169" s="146">
        <f t="shared" si="19"/>
        <v>0</v>
      </c>
      <c r="BL169" s="17" t="s">
        <v>91</v>
      </c>
      <c r="BM169" s="145" t="s">
        <v>1476</v>
      </c>
    </row>
    <row r="170" spans="2:65" s="1" customFormat="1" ht="16.5" customHeight="1">
      <c r="B170" s="133"/>
      <c r="C170" s="134" t="s">
        <v>427</v>
      </c>
      <c r="D170" s="134" t="s">
        <v>174</v>
      </c>
      <c r="E170" s="135" t="s">
        <v>1328</v>
      </c>
      <c r="F170" s="136" t="s">
        <v>1329</v>
      </c>
      <c r="G170" s="137" t="s">
        <v>1228</v>
      </c>
      <c r="H170" s="138">
        <v>4</v>
      </c>
      <c r="I170" s="139"/>
      <c r="J170" s="140">
        <f t="shared" si="10"/>
        <v>0</v>
      </c>
      <c r="K170" s="136" t="s">
        <v>1</v>
      </c>
      <c r="L170" s="32"/>
      <c r="M170" s="141" t="s">
        <v>1</v>
      </c>
      <c r="N170" s="142" t="s">
        <v>42</v>
      </c>
      <c r="P170" s="143">
        <f t="shared" si="11"/>
        <v>0</v>
      </c>
      <c r="Q170" s="143">
        <v>0</v>
      </c>
      <c r="R170" s="143">
        <f t="shared" si="12"/>
        <v>0</v>
      </c>
      <c r="S170" s="143">
        <v>0</v>
      </c>
      <c r="T170" s="144">
        <f t="shared" si="13"/>
        <v>0</v>
      </c>
      <c r="AR170" s="145" t="s">
        <v>91</v>
      </c>
      <c r="AT170" s="145" t="s">
        <v>174</v>
      </c>
      <c r="AU170" s="145" t="s">
        <v>85</v>
      </c>
      <c r="AY170" s="17" t="s">
        <v>172</v>
      </c>
      <c r="BE170" s="146">
        <f t="shared" si="14"/>
        <v>0</v>
      </c>
      <c r="BF170" s="146">
        <f t="shared" si="15"/>
        <v>0</v>
      </c>
      <c r="BG170" s="146">
        <f t="shared" si="16"/>
        <v>0</v>
      </c>
      <c r="BH170" s="146">
        <f t="shared" si="17"/>
        <v>0</v>
      </c>
      <c r="BI170" s="146">
        <f t="shared" si="18"/>
        <v>0</v>
      </c>
      <c r="BJ170" s="17" t="s">
        <v>8</v>
      </c>
      <c r="BK170" s="146">
        <f t="shared" si="19"/>
        <v>0</v>
      </c>
      <c r="BL170" s="17" t="s">
        <v>91</v>
      </c>
      <c r="BM170" s="145" t="s">
        <v>1477</v>
      </c>
    </row>
    <row r="171" spans="2:65" s="1" customFormat="1" ht="16.5" customHeight="1">
      <c r="B171" s="133"/>
      <c r="C171" s="134" t="s">
        <v>431</v>
      </c>
      <c r="D171" s="134" t="s">
        <v>174</v>
      </c>
      <c r="E171" s="135" t="s">
        <v>1331</v>
      </c>
      <c r="F171" s="136" t="s">
        <v>1332</v>
      </c>
      <c r="G171" s="137" t="s">
        <v>202</v>
      </c>
      <c r="H171" s="138">
        <v>42</v>
      </c>
      <c r="I171" s="139"/>
      <c r="J171" s="140">
        <f t="shared" si="10"/>
        <v>0</v>
      </c>
      <c r="K171" s="136" t="s">
        <v>1</v>
      </c>
      <c r="L171" s="32"/>
      <c r="M171" s="141" t="s">
        <v>1</v>
      </c>
      <c r="N171" s="142" t="s">
        <v>42</v>
      </c>
      <c r="P171" s="143">
        <f t="shared" si="11"/>
        <v>0</v>
      </c>
      <c r="Q171" s="143">
        <v>0</v>
      </c>
      <c r="R171" s="143">
        <f t="shared" si="12"/>
        <v>0</v>
      </c>
      <c r="S171" s="143">
        <v>0</v>
      </c>
      <c r="T171" s="144">
        <f t="shared" si="13"/>
        <v>0</v>
      </c>
      <c r="AR171" s="145" t="s">
        <v>91</v>
      </c>
      <c r="AT171" s="145" t="s">
        <v>174</v>
      </c>
      <c r="AU171" s="145" t="s">
        <v>85</v>
      </c>
      <c r="AY171" s="17" t="s">
        <v>172</v>
      </c>
      <c r="BE171" s="146">
        <f t="shared" si="14"/>
        <v>0</v>
      </c>
      <c r="BF171" s="146">
        <f t="shared" si="15"/>
        <v>0</v>
      </c>
      <c r="BG171" s="146">
        <f t="shared" si="16"/>
        <v>0</v>
      </c>
      <c r="BH171" s="146">
        <f t="shared" si="17"/>
        <v>0</v>
      </c>
      <c r="BI171" s="146">
        <f t="shared" si="18"/>
        <v>0</v>
      </c>
      <c r="BJ171" s="17" t="s">
        <v>8</v>
      </c>
      <c r="BK171" s="146">
        <f t="shared" si="19"/>
        <v>0</v>
      </c>
      <c r="BL171" s="17" t="s">
        <v>91</v>
      </c>
      <c r="BM171" s="145" t="s">
        <v>1478</v>
      </c>
    </row>
    <row r="172" spans="2:65" s="1" customFormat="1" ht="16.5" customHeight="1">
      <c r="B172" s="133"/>
      <c r="C172" s="134" t="s">
        <v>435</v>
      </c>
      <c r="D172" s="134" t="s">
        <v>174</v>
      </c>
      <c r="E172" s="135" t="s">
        <v>1334</v>
      </c>
      <c r="F172" s="136" t="s">
        <v>1335</v>
      </c>
      <c r="G172" s="137" t="s">
        <v>202</v>
      </c>
      <c r="H172" s="138">
        <v>26</v>
      </c>
      <c r="I172" s="139"/>
      <c r="J172" s="140">
        <f t="shared" si="10"/>
        <v>0</v>
      </c>
      <c r="K172" s="136" t="s">
        <v>1</v>
      </c>
      <c r="L172" s="32"/>
      <c r="M172" s="141" t="s">
        <v>1</v>
      </c>
      <c r="N172" s="142" t="s">
        <v>42</v>
      </c>
      <c r="P172" s="143">
        <f t="shared" si="11"/>
        <v>0</v>
      </c>
      <c r="Q172" s="143">
        <v>0</v>
      </c>
      <c r="R172" s="143">
        <f t="shared" si="12"/>
        <v>0</v>
      </c>
      <c r="S172" s="143">
        <v>0</v>
      </c>
      <c r="T172" s="144">
        <f t="shared" si="13"/>
        <v>0</v>
      </c>
      <c r="AR172" s="145" t="s">
        <v>91</v>
      </c>
      <c r="AT172" s="145" t="s">
        <v>174</v>
      </c>
      <c r="AU172" s="145" t="s">
        <v>85</v>
      </c>
      <c r="AY172" s="17" t="s">
        <v>172</v>
      </c>
      <c r="BE172" s="146">
        <f t="shared" si="14"/>
        <v>0</v>
      </c>
      <c r="BF172" s="146">
        <f t="shared" si="15"/>
        <v>0</v>
      </c>
      <c r="BG172" s="146">
        <f t="shared" si="16"/>
        <v>0</v>
      </c>
      <c r="BH172" s="146">
        <f t="shared" si="17"/>
        <v>0</v>
      </c>
      <c r="BI172" s="146">
        <f t="shared" si="18"/>
        <v>0</v>
      </c>
      <c r="BJ172" s="17" t="s">
        <v>8</v>
      </c>
      <c r="BK172" s="146">
        <f t="shared" si="19"/>
        <v>0</v>
      </c>
      <c r="BL172" s="17" t="s">
        <v>91</v>
      </c>
      <c r="BM172" s="145" t="s">
        <v>1479</v>
      </c>
    </row>
    <row r="173" spans="2:65" s="1" customFormat="1" ht="16.5" customHeight="1">
      <c r="B173" s="133"/>
      <c r="C173" s="134" t="s">
        <v>439</v>
      </c>
      <c r="D173" s="134" t="s">
        <v>174</v>
      </c>
      <c r="E173" s="135" t="s">
        <v>1337</v>
      </c>
      <c r="F173" s="136" t="s">
        <v>1338</v>
      </c>
      <c r="G173" s="137" t="s">
        <v>202</v>
      </c>
      <c r="H173" s="138">
        <v>12</v>
      </c>
      <c r="I173" s="139"/>
      <c r="J173" s="140">
        <f t="shared" si="10"/>
        <v>0</v>
      </c>
      <c r="K173" s="136" t="s">
        <v>1</v>
      </c>
      <c r="L173" s="32"/>
      <c r="M173" s="141" t="s">
        <v>1</v>
      </c>
      <c r="N173" s="142" t="s">
        <v>42</v>
      </c>
      <c r="P173" s="143">
        <f t="shared" si="11"/>
        <v>0</v>
      </c>
      <c r="Q173" s="143">
        <v>0</v>
      </c>
      <c r="R173" s="143">
        <f t="shared" si="12"/>
        <v>0</v>
      </c>
      <c r="S173" s="143">
        <v>0</v>
      </c>
      <c r="T173" s="144">
        <f t="shared" si="13"/>
        <v>0</v>
      </c>
      <c r="AR173" s="145" t="s">
        <v>91</v>
      </c>
      <c r="AT173" s="145" t="s">
        <v>174</v>
      </c>
      <c r="AU173" s="145" t="s">
        <v>85</v>
      </c>
      <c r="AY173" s="17" t="s">
        <v>172</v>
      </c>
      <c r="BE173" s="146">
        <f t="shared" si="14"/>
        <v>0</v>
      </c>
      <c r="BF173" s="146">
        <f t="shared" si="15"/>
        <v>0</v>
      </c>
      <c r="BG173" s="146">
        <f t="shared" si="16"/>
        <v>0</v>
      </c>
      <c r="BH173" s="146">
        <f t="shared" si="17"/>
        <v>0</v>
      </c>
      <c r="BI173" s="146">
        <f t="shared" si="18"/>
        <v>0</v>
      </c>
      <c r="BJ173" s="17" t="s">
        <v>8</v>
      </c>
      <c r="BK173" s="146">
        <f t="shared" si="19"/>
        <v>0</v>
      </c>
      <c r="BL173" s="17" t="s">
        <v>91</v>
      </c>
      <c r="BM173" s="145" t="s">
        <v>1480</v>
      </c>
    </row>
    <row r="174" spans="2:65" s="1" customFormat="1" ht="16.5" customHeight="1">
      <c r="B174" s="133"/>
      <c r="C174" s="134" t="s">
        <v>443</v>
      </c>
      <c r="D174" s="134" t="s">
        <v>174</v>
      </c>
      <c r="E174" s="135" t="s">
        <v>1212</v>
      </c>
      <c r="F174" s="136" t="s">
        <v>1447</v>
      </c>
      <c r="G174" s="137" t="s">
        <v>202</v>
      </c>
      <c r="H174" s="138">
        <v>26</v>
      </c>
      <c r="I174" s="139"/>
      <c r="J174" s="140">
        <f t="shared" si="10"/>
        <v>0</v>
      </c>
      <c r="K174" s="136" t="s">
        <v>1</v>
      </c>
      <c r="L174" s="32"/>
      <c r="M174" s="141" t="s">
        <v>1</v>
      </c>
      <c r="N174" s="142" t="s">
        <v>42</v>
      </c>
      <c r="P174" s="143">
        <f t="shared" si="11"/>
        <v>0</v>
      </c>
      <c r="Q174" s="143">
        <v>0</v>
      </c>
      <c r="R174" s="143">
        <f t="shared" si="12"/>
        <v>0</v>
      </c>
      <c r="S174" s="143">
        <v>0</v>
      </c>
      <c r="T174" s="144">
        <f t="shared" si="13"/>
        <v>0</v>
      </c>
      <c r="AR174" s="145" t="s">
        <v>91</v>
      </c>
      <c r="AT174" s="145" t="s">
        <v>174</v>
      </c>
      <c r="AU174" s="145" t="s">
        <v>85</v>
      </c>
      <c r="AY174" s="17" t="s">
        <v>172</v>
      </c>
      <c r="BE174" s="146">
        <f t="shared" si="14"/>
        <v>0</v>
      </c>
      <c r="BF174" s="146">
        <f t="shared" si="15"/>
        <v>0</v>
      </c>
      <c r="BG174" s="146">
        <f t="shared" si="16"/>
        <v>0</v>
      </c>
      <c r="BH174" s="146">
        <f t="shared" si="17"/>
        <v>0</v>
      </c>
      <c r="BI174" s="146">
        <f t="shared" si="18"/>
        <v>0</v>
      </c>
      <c r="BJ174" s="17" t="s">
        <v>8</v>
      </c>
      <c r="BK174" s="146">
        <f t="shared" si="19"/>
        <v>0</v>
      </c>
      <c r="BL174" s="17" t="s">
        <v>91</v>
      </c>
      <c r="BM174" s="145" t="s">
        <v>1481</v>
      </c>
    </row>
    <row r="175" spans="2:65" s="1" customFormat="1" ht="16.5" customHeight="1">
      <c r="B175" s="133"/>
      <c r="C175" s="134" t="s">
        <v>447</v>
      </c>
      <c r="D175" s="134" t="s">
        <v>174</v>
      </c>
      <c r="E175" s="135" t="s">
        <v>1214</v>
      </c>
      <c r="F175" s="136" t="s">
        <v>1448</v>
      </c>
      <c r="G175" s="137" t="s">
        <v>202</v>
      </c>
      <c r="H175" s="138">
        <v>48</v>
      </c>
      <c r="I175" s="139"/>
      <c r="J175" s="140">
        <f t="shared" si="10"/>
        <v>0</v>
      </c>
      <c r="K175" s="136" t="s">
        <v>1</v>
      </c>
      <c r="L175" s="32"/>
      <c r="M175" s="141" t="s">
        <v>1</v>
      </c>
      <c r="N175" s="142" t="s">
        <v>42</v>
      </c>
      <c r="P175" s="143">
        <f t="shared" si="11"/>
        <v>0</v>
      </c>
      <c r="Q175" s="143">
        <v>0</v>
      </c>
      <c r="R175" s="143">
        <f t="shared" si="12"/>
        <v>0</v>
      </c>
      <c r="S175" s="143">
        <v>0</v>
      </c>
      <c r="T175" s="144">
        <f t="shared" si="13"/>
        <v>0</v>
      </c>
      <c r="AR175" s="145" t="s">
        <v>91</v>
      </c>
      <c r="AT175" s="145" t="s">
        <v>174</v>
      </c>
      <c r="AU175" s="145" t="s">
        <v>85</v>
      </c>
      <c r="AY175" s="17" t="s">
        <v>172</v>
      </c>
      <c r="BE175" s="146">
        <f t="shared" si="14"/>
        <v>0</v>
      </c>
      <c r="BF175" s="146">
        <f t="shared" si="15"/>
        <v>0</v>
      </c>
      <c r="BG175" s="146">
        <f t="shared" si="16"/>
        <v>0</v>
      </c>
      <c r="BH175" s="146">
        <f t="shared" si="17"/>
        <v>0</v>
      </c>
      <c r="BI175" s="146">
        <f t="shared" si="18"/>
        <v>0</v>
      </c>
      <c r="BJ175" s="17" t="s">
        <v>8</v>
      </c>
      <c r="BK175" s="146">
        <f t="shared" si="19"/>
        <v>0</v>
      </c>
      <c r="BL175" s="17" t="s">
        <v>91</v>
      </c>
      <c r="BM175" s="145" t="s">
        <v>1482</v>
      </c>
    </row>
    <row r="176" spans="2:65" s="1" customFormat="1" ht="16.5" customHeight="1">
      <c r="B176" s="133"/>
      <c r="C176" s="134" t="s">
        <v>451</v>
      </c>
      <c r="D176" s="134" t="s">
        <v>174</v>
      </c>
      <c r="E176" s="135" t="s">
        <v>1259</v>
      </c>
      <c r="F176" s="136" t="s">
        <v>1260</v>
      </c>
      <c r="G176" s="137" t="s">
        <v>1228</v>
      </c>
      <c r="H176" s="138">
        <v>68</v>
      </c>
      <c r="I176" s="139"/>
      <c r="J176" s="140">
        <f t="shared" si="10"/>
        <v>0</v>
      </c>
      <c r="K176" s="136" t="s">
        <v>1</v>
      </c>
      <c r="L176" s="32"/>
      <c r="M176" s="141" t="s">
        <v>1</v>
      </c>
      <c r="N176" s="142" t="s">
        <v>42</v>
      </c>
      <c r="P176" s="143">
        <f t="shared" si="11"/>
        <v>0</v>
      </c>
      <c r="Q176" s="143">
        <v>0</v>
      </c>
      <c r="R176" s="143">
        <f t="shared" si="12"/>
        <v>0</v>
      </c>
      <c r="S176" s="143">
        <v>0</v>
      </c>
      <c r="T176" s="144">
        <f t="shared" si="13"/>
        <v>0</v>
      </c>
      <c r="AR176" s="145" t="s">
        <v>91</v>
      </c>
      <c r="AT176" s="145" t="s">
        <v>174</v>
      </c>
      <c r="AU176" s="145" t="s">
        <v>85</v>
      </c>
      <c r="AY176" s="17" t="s">
        <v>172</v>
      </c>
      <c r="BE176" s="146">
        <f t="shared" si="14"/>
        <v>0</v>
      </c>
      <c r="BF176" s="146">
        <f t="shared" si="15"/>
        <v>0</v>
      </c>
      <c r="BG176" s="146">
        <f t="shared" si="16"/>
        <v>0</v>
      </c>
      <c r="BH176" s="146">
        <f t="shared" si="17"/>
        <v>0</v>
      </c>
      <c r="BI176" s="146">
        <f t="shared" si="18"/>
        <v>0</v>
      </c>
      <c r="BJ176" s="17" t="s">
        <v>8</v>
      </c>
      <c r="BK176" s="146">
        <f t="shared" si="19"/>
        <v>0</v>
      </c>
      <c r="BL176" s="17" t="s">
        <v>91</v>
      </c>
      <c r="BM176" s="145" t="s">
        <v>1483</v>
      </c>
    </row>
    <row r="177" spans="2:65" s="1" customFormat="1" ht="16.5" customHeight="1">
      <c r="B177" s="133"/>
      <c r="C177" s="134" t="s">
        <v>457</v>
      </c>
      <c r="D177" s="134" t="s">
        <v>174</v>
      </c>
      <c r="E177" s="135" t="s">
        <v>1261</v>
      </c>
      <c r="F177" s="136" t="s">
        <v>1262</v>
      </c>
      <c r="G177" s="137" t="s">
        <v>1228</v>
      </c>
      <c r="H177" s="138">
        <v>2</v>
      </c>
      <c r="I177" s="139"/>
      <c r="J177" s="140">
        <f t="shared" si="10"/>
        <v>0</v>
      </c>
      <c r="K177" s="136" t="s">
        <v>1</v>
      </c>
      <c r="L177" s="32"/>
      <c r="M177" s="141" t="s">
        <v>1</v>
      </c>
      <c r="N177" s="142" t="s">
        <v>42</v>
      </c>
      <c r="P177" s="143">
        <f t="shared" si="11"/>
        <v>0</v>
      </c>
      <c r="Q177" s="143">
        <v>0</v>
      </c>
      <c r="R177" s="143">
        <f t="shared" si="12"/>
        <v>0</v>
      </c>
      <c r="S177" s="143">
        <v>0</v>
      </c>
      <c r="T177" s="144">
        <f t="shared" si="13"/>
        <v>0</v>
      </c>
      <c r="AR177" s="145" t="s">
        <v>91</v>
      </c>
      <c r="AT177" s="145" t="s">
        <v>174</v>
      </c>
      <c r="AU177" s="145" t="s">
        <v>85</v>
      </c>
      <c r="AY177" s="17" t="s">
        <v>172</v>
      </c>
      <c r="BE177" s="146">
        <f t="shared" si="14"/>
        <v>0</v>
      </c>
      <c r="BF177" s="146">
        <f t="shared" si="15"/>
        <v>0</v>
      </c>
      <c r="BG177" s="146">
        <f t="shared" si="16"/>
        <v>0</v>
      </c>
      <c r="BH177" s="146">
        <f t="shared" si="17"/>
        <v>0</v>
      </c>
      <c r="BI177" s="146">
        <f t="shared" si="18"/>
        <v>0</v>
      </c>
      <c r="BJ177" s="17" t="s">
        <v>8</v>
      </c>
      <c r="BK177" s="146">
        <f t="shared" si="19"/>
        <v>0</v>
      </c>
      <c r="BL177" s="17" t="s">
        <v>91</v>
      </c>
      <c r="BM177" s="145" t="s">
        <v>1484</v>
      </c>
    </row>
    <row r="178" spans="2:65" s="1" customFormat="1" ht="24.2" customHeight="1">
      <c r="B178" s="133"/>
      <c r="C178" s="134" t="s">
        <v>461</v>
      </c>
      <c r="D178" s="134" t="s">
        <v>174</v>
      </c>
      <c r="E178" s="135" t="s">
        <v>1271</v>
      </c>
      <c r="F178" s="136" t="s">
        <v>1272</v>
      </c>
      <c r="G178" s="137" t="s">
        <v>1228</v>
      </c>
      <c r="H178" s="138">
        <v>86</v>
      </c>
      <c r="I178" s="139"/>
      <c r="J178" s="140">
        <f t="shared" si="10"/>
        <v>0</v>
      </c>
      <c r="K178" s="136" t="s">
        <v>1</v>
      </c>
      <c r="L178" s="32"/>
      <c r="M178" s="141" t="s">
        <v>1</v>
      </c>
      <c r="N178" s="142" t="s">
        <v>42</v>
      </c>
      <c r="P178" s="143">
        <f t="shared" si="11"/>
        <v>0</v>
      </c>
      <c r="Q178" s="143">
        <v>0</v>
      </c>
      <c r="R178" s="143">
        <f t="shared" si="12"/>
        <v>0</v>
      </c>
      <c r="S178" s="143">
        <v>0</v>
      </c>
      <c r="T178" s="144">
        <f t="shared" si="13"/>
        <v>0</v>
      </c>
      <c r="AR178" s="145" t="s">
        <v>91</v>
      </c>
      <c r="AT178" s="145" t="s">
        <v>174</v>
      </c>
      <c r="AU178" s="145" t="s">
        <v>85</v>
      </c>
      <c r="AY178" s="17" t="s">
        <v>172</v>
      </c>
      <c r="BE178" s="146">
        <f t="shared" si="14"/>
        <v>0</v>
      </c>
      <c r="BF178" s="146">
        <f t="shared" si="15"/>
        <v>0</v>
      </c>
      <c r="BG178" s="146">
        <f t="shared" si="16"/>
        <v>0</v>
      </c>
      <c r="BH178" s="146">
        <f t="shared" si="17"/>
        <v>0</v>
      </c>
      <c r="BI178" s="146">
        <f t="shared" si="18"/>
        <v>0</v>
      </c>
      <c r="BJ178" s="17" t="s">
        <v>8</v>
      </c>
      <c r="BK178" s="146">
        <f t="shared" si="19"/>
        <v>0</v>
      </c>
      <c r="BL178" s="17" t="s">
        <v>91</v>
      </c>
      <c r="BM178" s="145" t="s">
        <v>1485</v>
      </c>
    </row>
    <row r="179" spans="2:65" s="1" customFormat="1" ht="37.9" customHeight="1">
      <c r="B179" s="133"/>
      <c r="C179" s="134" t="s">
        <v>465</v>
      </c>
      <c r="D179" s="134" t="s">
        <v>174</v>
      </c>
      <c r="E179" s="135" t="s">
        <v>1273</v>
      </c>
      <c r="F179" s="136" t="s">
        <v>1456</v>
      </c>
      <c r="G179" s="137" t="s">
        <v>1228</v>
      </c>
      <c r="H179" s="138">
        <v>3</v>
      </c>
      <c r="I179" s="139"/>
      <c r="J179" s="140">
        <f t="shared" si="10"/>
        <v>0</v>
      </c>
      <c r="K179" s="136" t="s">
        <v>1</v>
      </c>
      <c r="L179" s="32"/>
      <c r="M179" s="141" t="s">
        <v>1</v>
      </c>
      <c r="N179" s="142" t="s">
        <v>42</v>
      </c>
      <c r="P179" s="143">
        <f t="shared" si="11"/>
        <v>0</v>
      </c>
      <c r="Q179" s="143">
        <v>0</v>
      </c>
      <c r="R179" s="143">
        <f t="shared" si="12"/>
        <v>0</v>
      </c>
      <c r="S179" s="143">
        <v>0</v>
      </c>
      <c r="T179" s="144">
        <f t="shared" si="13"/>
        <v>0</v>
      </c>
      <c r="AR179" s="145" t="s">
        <v>91</v>
      </c>
      <c r="AT179" s="145" t="s">
        <v>174</v>
      </c>
      <c r="AU179" s="145" t="s">
        <v>85</v>
      </c>
      <c r="AY179" s="17" t="s">
        <v>172</v>
      </c>
      <c r="BE179" s="146">
        <f t="shared" si="14"/>
        <v>0</v>
      </c>
      <c r="BF179" s="146">
        <f t="shared" si="15"/>
        <v>0</v>
      </c>
      <c r="BG179" s="146">
        <f t="shared" si="16"/>
        <v>0</v>
      </c>
      <c r="BH179" s="146">
        <f t="shared" si="17"/>
        <v>0</v>
      </c>
      <c r="BI179" s="146">
        <f t="shared" si="18"/>
        <v>0</v>
      </c>
      <c r="BJ179" s="17" t="s">
        <v>8</v>
      </c>
      <c r="BK179" s="146">
        <f t="shared" si="19"/>
        <v>0</v>
      </c>
      <c r="BL179" s="17" t="s">
        <v>91</v>
      </c>
      <c r="BM179" s="145" t="s">
        <v>1486</v>
      </c>
    </row>
    <row r="180" spans="2:65" s="1" customFormat="1" ht="24.2" customHeight="1">
      <c r="B180" s="133"/>
      <c r="C180" s="134" t="s">
        <v>471</v>
      </c>
      <c r="D180" s="134" t="s">
        <v>174</v>
      </c>
      <c r="E180" s="135" t="s">
        <v>1275</v>
      </c>
      <c r="F180" s="136" t="s">
        <v>1457</v>
      </c>
      <c r="G180" s="137" t="s">
        <v>1228</v>
      </c>
      <c r="H180" s="138">
        <v>1</v>
      </c>
      <c r="I180" s="139"/>
      <c r="J180" s="140">
        <f t="shared" si="10"/>
        <v>0</v>
      </c>
      <c r="K180" s="136" t="s">
        <v>1</v>
      </c>
      <c r="L180" s="32"/>
      <c r="M180" s="141" t="s">
        <v>1</v>
      </c>
      <c r="N180" s="142" t="s">
        <v>42</v>
      </c>
      <c r="P180" s="143">
        <f t="shared" si="11"/>
        <v>0</v>
      </c>
      <c r="Q180" s="143">
        <v>0</v>
      </c>
      <c r="R180" s="143">
        <f t="shared" si="12"/>
        <v>0</v>
      </c>
      <c r="S180" s="143">
        <v>0</v>
      </c>
      <c r="T180" s="144">
        <f t="shared" si="13"/>
        <v>0</v>
      </c>
      <c r="AR180" s="145" t="s">
        <v>91</v>
      </c>
      <c r="AT180" s="145" t="s">
        <v>174</v>
      </c>
      <c r="AU180" s="145" t="s">
        <v>85</v>
      </c>
      <c r="AY180" s="17" t="s">
        <v>172</v>
      </c>
      <c r="BE180" s="146">
        <f t="shared" si="14"/>
        <v>0</v>
      </c>
      <c r="BF180" s="146">
        <f t="shared" si="15"/>
        <v>0</v>
      </c>
      <c r="BG180" s="146">
        <f t="shared" si="16"/>
        <v>0</v>
      </c>
      <c r="BH180" s="146">
        <f t="shared" si="17"/>
        <v>0</v>
      </c>
      <c r="BI180" s="146">
        <f t="shared" si="18"/>
        <v>0</v>
      </c>
      <c r="BJ180" s="17" t="s">
        <v>8</v>
      </c>
      <c r="BK180" s="146">
        <f t="shared" si="19"/>
        <v>0</v>
      </c>
      <c r="BL180" s="17" t="s">
        <v>91</v>
      </c>
      <c r="BM180" s="145" t="s">
        <v>1487</v>
      </c>
    </row>
    <row r="181" spans="2:65" s="1" customFormat="1" ht="44.25" customHeight="1">
      <c r="B181" s="133"/>
      <c r="C181" s="134" t="s">
        <v>475</v>
      </c>
      <c r="D181" s="134" t="s">
        <v>174</v>
      </c>
      <c r="E181" s="135" t="s">
        <v>1277</v>
      </c>
      <c r="F181" s="136" t="s">
        <v>1458</v>
      </c>
      <c r="G181" s="137" t="s">
        <v>1228</v>
      </c>
      <c r="H181" s="138">
        <v>1</v>
      </c>
      <c r="I181" s="139"/>
      <c r="J181" s="140">
        <f t="shared" si="10"/>
        <v>0</v>
      </c>
      <c r="K181" s="136" t="s">
        <v>1</v>
      </c>
      <c r="L181" s="32"/>
      <c r="M181" s="141" t="s">
        <v>1</v>
      </c>
      <c r="N181" s="142" t="s">
        <v>42</v>
      </c>
      <c r="P181" s="143">
        <f t="shared" si="11"/>
        <v>0</v>
      </c>
      <c r="Q181" s="143">
        <v>0</v>
      </c>
      <c r="R181" s="143">
        <f t="shared" si="12"/>
        <v>0</v>
      </c>
      <c r="S181" s="143">
        <v>0</v>
      </c>
      <c r="T181" s="144">
        <f t="shared" si="13"/>
        <v>0</v>
      </c>
      <c r="AR181" s="145" t="s">
        <v>91</v>
      </c>
      <c r="AT181" s="145" t="s">
        <v>174</v>
      </c>
      <c r="AU181" s="145" t="s">
        <v>85</v>
      </c>
      <c r="AY181" s="17" t="s">
        <v>172</v>
      </c>
      <c r="BE181" s="146">
        <f t="shared" si="14"/>
        <v>0</v>
      </c>
      <c r="BF181" s="146">
        <f t="shared" si="15"/>
        <v>0</v>
      </c>
      <c r="BG181" s="146">
        <f t="shared" si="16"/>
        <v>0</v>
      </c>
      <c r="BH181" s="146">
        <f t="shared" si="17"/>
        <v>0</v>
      </c>
      <c r="BI181" s="146">
        <f t="shared" si="18"/>
        <v>0</v>
      </c>
      <c r="BJ181" s="17" t="s">
        <v>8</v>
      </c>
      <c r="BK181" s="146">
        <f t="shared" si="19"/>
        <v>0</v>
      </c>
      <c r="BL181" s="17" t="s">
        <v>91</v>
      </c>
      <c r="BM181" s="145" t="s">
        <v>1488</v>
      </c>
    </row>
    <row r="182" spans="2:65" s="1" customFormat="1" ht="55.5" customHeight="1">
      <c r="B182" s="133"/>
      <c r="C182" s="134" t="s">
        <v>479</v>
      </c>
      <c r="D182" s="134" t="s">
        <v>174</v>
      </c>
      <c r="E182" s="135" t="s">
        <v>1348</v>
      </c>
      <c r="F182" s="136" t="s">
        <v>1459</v>
      </c>
      <c r="G182" s="137" t="s">
        <v>1228</v>
      </c>
      <c r="H182" s="138">
        <v>1</v>
      </c>
      <c r="I182" s="139"/>
      <c r="J182" s="140">
        <f t="shared" si="10"/>
        <v>0</v>
      </c>
      <c r="K182" s="136" t="s">
        <v>1</v>
      </c>
      <c r="L182" s="32"/>
      <c r="M182" s="141" t="s">
        <v>1</v>
      </c>
      <c r="N182" s="142" t="s">
        <v>42</v>
      </c>
      <c r="P182" s="143">
        <f t="shared" si="11"/>
        <v>0</v>
      </c>
      <c r="Q182" s="143">
        <v>0</v>
      </c>
      <c r="R182" s="143">
        <f t="shared" si="12"/>
        <v>0</v>
      </c>
      <c r="S182" s="143">
        <v>0</v>
      </c>
      <c r="T182" s="144">
        <f t="shared" si="13"/>
        <v>0</v>
      </c>
      <c r="AR182" s="145" t="s">
        <v>91</v>
      </c>
      <c r="AT182" s="145" t="s">
        <v>174</v>
      </c>
      <c r="AU182" s="145" t="s">
        <v>85</v>
      </c>
      <c r="AY182" s="17" t="s">
        <v>172</v>
      </c>
      <c r="BE182" s="146">
        <f t="shared" si="14"/>
        <v>0</v>
      </c>
      <c r="BF182" s="146">
        <f t="shared" si="15"/>
        <v>0</v>
      </c>
      <c r="BG182" s="146">
        <f t="shared" si="16"/>
        <v>0</v>
      </c>
      <c r="BH182" s="146">
        <f t="shared" si="17"/>
        <v>0</v>
      </c>
      <c r="BI182" s="146">
        <f t="shared" si="18"/>
        <v>0</v>
      </c>
      <c r="BJ182" s="17" t="s">
        <v>8</v>
      </c>
      <c r="BK182" s="146">
        <f t="shared" si="19"/>
        <v>0</v>
      </c>
      <c r="BL182" s="17" t="s">
        <v>91</v>
      </c>
      <c r="BM182" s="145" t="s">
        <v>1489</v>
      </c>
    </row>
    <row r="183" spans="2:65" s="1" customFormat="1" ht="16.5" customHeight="1">
      <c r="B183" s="133"/>
      <c r="C183" s="134" t="s">
        <v>483</v>
      </c>
      <c r="D183" s="134" t="s">
        <v>174</v>
      </c>
      <c r="E183" s="135" t="s">
        <v>1351</v>
      </c>
      <c r="F183" s="136" t="s">
        <v>1349</v>
      </c>
      <c r="G183" s="137" t="s">
        <v>202</v>
      </c>
      <c r="H183" s="138">
        <v>6</v>
      </c>
      <c r="I183" s="139"/>
      <c r="J183" s="140">
        <f t="shared" si="10"/>
        <v>0</v>
      </c>
      <c r="K183" s="136" t="s">
        <v>1</v>
      </c>
      <c r="L183" s="32"/>
      <c r="M183" s="141" t="s">
        <v>1</v>
      </c>
      <c r="N183" s="142" t="s">
        <v>42</v>
      </c>
      <c r="P183" s="143">
        <f t="shared" si="11"/>
        <v>0</v>
      </c>
      <c r="Q183" s="143">
        <v>0</v>
      </c>
      <c r="R183" s="143">
        <f t="shared" si="12"/>
        <v>0</v>
      </c>
      <c r="S183" s="143">
        <v>0</v>
      </c>
      <c r="T183" s="144">
        <f t="shared" si="13"/>
        <v>0</v>
      </c>
      <c r="AR183" s="145" t="s">
        <v>91</v>
      </c>
      <c r="AT183" s="145" t="s">
        <v>174</v>
      </c>
      <c r="AU183" s="145" t="s">
        <v>85</v>
      </c>
      <c r="AY183" s="17" t="s">
        <v>172</v>
      </c>
      <c r="BE183" s="146">
        <f t="shared" si="14"/>
        <v>0</v>
      </c>
      <c r="BF183" s="146">
        <f t="shared" si="15"/>
        <v>0</v>
      </c>
      <c r="BG183" s="146">
        <f t="shared" si="16"/>
        <v>0</v>
      </c>
      <c r="BH183" s="146">
        <f t="shared" si="17"/>
        <v>0</v>
      </c>
      <c r="BI183" s="146">
        <f t="shared" si="18"/>
        <v>0</v>
      </c>
      <c r="BJ183" s="17" t="s">
        <v>8</v>
      </c>
      <c r="BK183" s="146">
        <f t="shared" si="19"/>
        <v>0</v>
      </c>
      <c r="BL183" s="17" t="s">
        <v>91</v>
      </c>
      <c r="BM183" s="145" t="s">
        <v>1490</v>
      </c>
    </row>
    <row r="184" spans="2:65" s="1" customFormat="1" ht="16.5" customHeight="1">
      <c r="B184" s="133"/>
      <c r="C184" s="134" t="s">
        <v>488</v>
      </c>
      <c r="D184" s="134" t="s">
        <v>174</v>
      </c>
      <c r="E184" s="135" t="s">
        <v>1279</v>
      </c>
      <c r="F184" s="136" t="s">
        <v>1352</v>
      </c>
      <c r="G184" s="137" t="s">
        <v>202</v>
      </c>
      <c r="H184" s="138">
        <v>8</v>
      </c>
      <c r="I184" s="139"/>
      <c r="J184" s="140">
        <f t="shared" si="10"/>
        <v>0</v>
      </c>
      <c r="K184" s="136" t="s">
        <v>1</v>
      </c>
      <c r="L184" s="32"/>
      <c r="M184" s="141" t="s">
        <v>1</v>
      </c>
      <c r="N184" s="142" t="s">
        <v>42</v>
      </c>
      <c r="P184" s="143">
        <f t="shared" si="11"/>
        <v>0</v>
      </c>
      <c r="Q184" s="143">
        <v>0</v>
      </c>
      <c r="R184" s="143">
        <f t="shared" si="12"/>
        <v>0</v>
      </c>
      <c r="S184" s="143">
        <v>0</v>
      </c>
      <c r="T184" s="144">
        <f t="shared" si="13"/>
        <v>0</v>
      </c>
      <c r="AR184" s="145" t="s">
        <v>91</v>
      </c>
      <c r="AT184" s="145" t="s">
        <v>174</v>
      </c>
      <c r="AU184" s="145" t="s">
        <v>85</v>
      </c>
      <c r="AY184" s="17" t="s">
        <v>172</v>
      </c>
      <c r="BE184" s="146">
        <f t="shared" si="14"/>
        <v>0</v>
      </c>
      <c r="BF184" s="146">
        <f t="shared" si="15"/>
        <v>0</v>
      </c>
      <c r="BG184" s="146">
        <f t="shared" si="16"/>
        <v>0</v>
      </c>
      <c r="BH184" s="146">
        <f t="shared" si="17"/>
        <v>0</v>
      </c>
      <c r="BI184" s="146">
        <f t="shared" si="18"/>
        <v>0</v>
      </c>
      <c r="BJ184" s="17" t="s">
        <v>8</v>
      </c>
      <c r="BK184" s="146">
        <f t="shared" si="19"/>
        <v>0</v>
      </c>
      <c r="BL184" s="17" t="s">
        <v>91</v>
      </c>
      <c r="BM184" s="145" t="s">
        <v>1491</v>
      </c>
    </row>
    <row r="185" spans="2:65" s="1" customFormat="1" ht="33" customHeight="1">
      <c r="B185" s="133"/>
      <c r="C185" s="134" t="s">
        <v>493</v>
      </c>
      <c r="D185" s="134" t="s">
        <v>174</v>
      </c>
      <c r="E185" s="135" t="s">
        <v>1281</v>
      </c>
      <c r="F185" s="136" t="s">
        <v>1492</v>
      </c>
      <c r="G185" s="137" t="s">
        <v>202</v>
      </c>
      <c r="H185" s="138">
        <v>45</v>
      </c>
      <c r="I185" s="139"/>
      <c r="J185" s="140">
        <f t="shared" si="10"/>
        <v>0</v>
      </c>
      <c r="K185" s="136" t="s">
        <v>1</v>
      </c>
      <c r="L185" s="32"/>
      <c r="M185" s="141" t="s">
        <v>1</v>
      </c>
      <c r="N185" s="142" t="s">
        <v>42</v>
      </c>
      <c r="P185" s="143">
        <f t="shared" si="11"/>
        <v>0</v>
      </c>
      <c r="Q185" s="143">
        <v>0</v>
      </c>
      <c r="R185" s="143">
        <f t="shared" si="12"/>
        <v>0</v>
      </c>
      <c r="S185" s="143">
        <v>0</v>
      </c>
      <c r="T185" s="144">
        <f t="shared" si="13"/>
        <v>0</v>
      </c>
      <c r="AR185" s="145" t="s">
        <v>91</v>
      </c>
      <c r="AT185" s="145" t="s">
        <v>174</v>
      </c>
      <c r="AU185" s="145" t="s">
        <v>85</v>
      </c>
      <c r="AY185" s="17" t="s">
        <v>172</v>
      </c>
      <c r="BE185" s="146">
        <f t="shared" si="14"/>
        <v>0</v>
      </c>
      <c r="BF185" s="146">
        <f t="shared" si="15"/>
        <v>0</v>
      </c>
      <c r="BG185" s="146">
        <f t="shared" si="16"/>
        <v>0</v>
      </c>
      <c r="BH185" s="146">
        <f t="shared" si="17"/>
        <v>0</v>
      </c>
      <c r="BI185" s="146">
        <f t="shared" si="18"/>
        <v>0</v>
      </c>
      <c r="BJ185" s="17" t="s">
        <v>8</v>
      </c>
      <c r="BK185" s="146">
        <f t="shared" si="19"/>
        <v>0</v>
      </c>
      <c r="BL185" s="17" t="s">
        <v>91</v>
      </c>
      <c r="BM185" s="145" t="s">
        <v>1493</v>
      </c>
    </row>
    <row r="186" spans="2:65" s="1" customFormat="1" ht="16.5" customHeight="1">
      <c r="B186" s="133"/>
      <c r="C186" s="134" t="s">
        <v>498</v>
      </c>
      <c r="D186" s="134" t="s">
        <v>174</v>
      </c>
      <c r="E186" s="135" t="s">
        <v>1243</v>
      </c>
      <c r="F186" s="136" t="s">
        <v>1449</v>
      </c>
      <c r="G186" s="137" t="s">
        <v>202</v>
      </c>
      <c r="H186" s="138">
        <v>182</v>
      </c>
      <c r="I186" s="139"/>
      <c r="J186" s="140">
        <f t="shared" ref="J186:J199" si="20">ROUND(I186*H186,0)</f>
        <v>0</v>
      </c>
      <c r="K186" s="136" t="s">
        <v>1</v>
      </c>
      <c r="L186" s="32"/>
      <c r="M186" s="141" t="s">
        <v>1</v>
      </c>
      <c r="N186" s="142" t="s">
        <v>42</v>
      </c>
      <c r="P186" s="143">
        <f t="shared" ref="P186:P199" si="21">O186*H186</f>
        <v>0</v>
      </c>
      <c r="Q186" s="143">
        <v>0</v>
      </c>
      <c r="R186" s="143">
        <f t="shared" ref="R186:R199" si="22">Q186*H186</f>
        <v>0</v>
      </c>
      <c r="S186" s="143">
        <v>0</v>
      </c>
      <c r="T186" s="144">
        <f t="shared" ref="T186:T199" si="23">S186*H186</f>
        <v>0</v>
      </c>
      <c r="AR186" s="145" t="s">
        <v>91</v>
      </c>
      <c r="AT186" s="145" t="s">
        <v>174</v>
      </c>
      <c r="AU186" s="145" t="s">
        <v>85</v>
      </c>
      <c r="AY186" s="17" t="s">
        <v>172</v>
      </c>
      <c r="BE186" s="146">
        <f t="shared" ref="BE186:BE199" si="24">IF(N186="základní",J186,0)</f>
        <v>0</v>
      </c>
      <c r="BF186" s="146">
        <f t="shared" ref="BF186:BF199" si="25">IF(N186="snížená",J186,0)</f>
        <v>0</v>
      </c>
      <c r="BG186" s="146">
        <f t="shared" ref="BG186:BG199" si="26">IF(N186="zákl. přenesená",J186,0)</f>
        <v>0</v>
      </c>
      <c r="BH186" s="146">
        <f t="shared" ref="BH186:BH199" si="27">IF(N186="sníž. přenesená",J186,0)</f>
        <v>0</v>
      </c>
      <c r="BI186" s="146">
        <f t="shared" ref="BI186:BI199" si="28">IF(N186="nulová",J186,0)</f>
        <v>0</v>
      </c>
      <c r="BJ186" s="17" t="s">
        <v>8</v>
      </c>
      <c r="BK186" s="146">
        <f t="shared" ref="BK186:BK199" si="29">ROUND(I186*H186,0)</f>
        <v>0</v>
      </c>
      <c r="BL186" s="17" t="s">
        <v>91</v>
      </c>
      <c r="BM186" s="145" t="s">
        <v>1494</v>
      </c>
    </row>
    <row r="187" spans="2:65" s="1" customFormat="1" ht="37.9" customHeight="1">
      <c r="B187" s="133"/>
      <c r="C187" s="134" t="s">
        <v>503</v>
      </c>
      <c r="D187" s="134" t="s">
        <v>174</v>
      </c>
      <c r="E187" s="135" t="s">
        <v>1357</v>
      </c>
      <c r="F187" s="136" t="s">
        <v>1280</v>
      </c>
      <c r="G187" s="137" t="s">
        <v>1228</v>
      </c>
      <c r="H187" s="138">
        <v>1</v>
      </c>
      <c r="I187" s="139"/>
      <c r="J187" s="140">
        <f t="shared" si="20"/>
        <v>0</v>
      </c>
      <c r="K187" s="136" t="s">
        <v>1</v>
      </c>
      <c r="L187" s="32"/>
      <c r="M187" s="141" t="s">
        <v>1</v>
      </c>
      <c r="N187" s="142" t="s">
        <v>42</v>
      </c>
      <c r="P187" s="143">
        <f t="shared" si="21"/>
        <v>0</v>
      </c>
      <c r="Q187" s="143">
        <v>0</v>
      </c>
      <c r="R187" s="143">
        <f t="shared" si="22"/>
        <v>0</v>
      </c>
      <c r="S187" s="143">
        <v>0</v>
      </c>
      <c r="T187" s="144">
        <f t="shared" si="23"/>
        <v>0</v>
      </c>
      <c r="AR187" s="145" t="s">
        <v>91</v>
      </c>
      <c r="AT187" s="145" t="s">
        <v>174</v>
      </c>
      <c r="AU187" s="145" t="s">
        <v>85</v>
      </c>
      <c r="AY187" s="17" t="s">
        <v>172</v>
      </c>
      <c r="BE187" s="146">
        <f t="shared" si="24"/>
        <v>0</v>
      </c>
      <c r="BF187" s="146">
        <f t="shared" si="25"/>
        <v>0</v>
      </c>
      <c r="BG187" s="146">
        <f t="shared" si="26"/>
        <v>0</v>
      </c>
      <c r="BH187" s="146">
        <f t="shared" si="27"/>
        <v>0</v>
      </c>
      <c r="BI187" s="146">
        <f t="shared" si="28"/>
        <v>0</v>
      </c>
      <c r="BJ187" s="17" t="s">
        <v>8</v>
      </c>
      <c r="BK187" s="146">
        <f t="shared" si="29"/>
        <v>0</v>
      </c>
      <c r="BL187" s="17" t="s">
        <v>91</v>
      </c>
      <c r="BM187" s="145" t="s">
        <v>1495</v>
      </c>
    </row>
    <row r="188" spans="2:65" s="1" customFormat="1" ht="24.2" customHeight="1">
      <c r="B188" s="133"/>
      <c r="C188" s="134" t="s">
        <v>507</v>
      </c>
      <c r="D188" s="134" t="s">
        <v>174</v>
      </c>
      <c r="E188" s="135" t="s">
        <v>1361</v>
      </c>
      <c r="F188" s="136" t="s">
        <v>1282</v>
      </c>
      <c r="G188" s="137" t="s">
        <v>1228</v>
      </c>
      <c r="H188" s="138">
        <v>2</v>
      </c>
      <c r="I188" s="139"/>
      <c r="J188" s="140">
        <f t="shared" si="20"/>
        <v>0</v>
      </c>
      <c r="K188" s="136" t="s">
        <v>1</v>
      </c>
      <c r="L188" s="32"/>
      <c r="M188" s="141" t="s">
        <v>1</v>
      </c>
      <c r="N188" s="142" t="s">
        <v>42</v>
      </c>
      <c r="P188" s="143">
        <f t="shared" si="21"/>
        <v>0</v>
      </c>
      <c r="Q188" s="143">
        <v>0</v>
      </c>
      <c r="R188" s="143">
        <f t="shared" si="22"/>
        <v>0</v>
      </c>
      <c r="S188" s="143">
        <v>0</v>
      </c>
      <c r="T188" s="144">
        <f t="shared" si="23"/>
        <v>0</v>
      </c>
      <c r="AR188" s="145" t="s">
        <v>91</v>
      </c>
      <c r="AT188" s="145" t="s">
        <v>174</v>
      </c>
      <c r="AU188" s="145" t="s">
        <v>85</v>
      </c>
      <c r="AY188" s="17" t="s">
        <v>172</v>
      </c>
      <c r="BE188" s="146">
        <f t="shared" si="24"/>
        <v>0</v>
      </c>
      <c r="BF188" s="146">
        <f t="shared" si="25"/>
        <v>0</v>
      </c>
      <c r="BG188" s="146">
        <f t="shared" si="26"/>
        <v>0</v>
      </c>
      <c r="BH188" s="146">
        <f t="shared" si="27"/>
        <v>0</v>
      </c>
      <c r="BI188" s="146">
        <f t="shared" si="28"/>
        <v>0</v>
      </c>
      <c r="BJ188" s="17" t="s">
        <v>8</v>
      </c>
      <c r="BK188" s="146">
        <f t="shared" si="29"/>
        <v>0</v>
      </c>
      <c r="BL188" s="17" t="s">
        <v>91</v>
      </c>
      <c r="BM188" s="145" t="s">
        <v>1496</v>
      </c>
    </row>
    <row r="189" spans="2:65" s="1" customFormat="1" ht="16.5" customHeight="1">
      <c r="B189" s="133"/>
      <c r="C189" s="134" t="s">
        <v>512</v>
      </c>
      <c r="D189" s="134" t="s">
        <v>174</v>
      </c>
      <c r="E189" s="135" t="s">
        <v>1364</v>
      </c>
      <c r="F189" s="136" t="s">
        <v>1358</v>
      </c>
      <c r="G189" s="137" t="s">
        <v>1359</v>
      </c>
      <c r="H189" s="138">
        <v>24</v>
      </c>
      <c r="I189" s="139"/>
      <c r="J189" s="140">
        <f t="shared" si="20"/>
        <v>0</v>
      </c>
      <c r="K189" s="136" t="s">
        <v>1</v>
      </c>
      <c r="L189" s="32"/>
      <c r="M189" s="141" t="s">
        <v>1</v>
      </c>
      <c r="N189" s="142" t="s">
        <v>42</v>
      </c>
      <c r="P189" s="143">
        <f t="shared" si="21"/>
        <v>0</v>
      </c>
      <c r="Q189" s="143">
        <v>0</v>
      </c>
      <c r="R189" s="143">
        <f t="shared" si="22"/>
        <v>0</v>
      </c>
      <c r="S189" s="143">
        <v>0</v>
      </c>
      <c r="T189" s="144">
        <f t="shared" si="23"/>
        <v>0</v>
      </c>
      <c r="AR189" s="145" t="s">
        <v>91</v>
      </c>
      <c r="AT189" s="145" t="s">
        <v>174</v>
      </c>
      <c r="AU189" s="145" t="s">
        <v>85</v>
      </c>
      <c r="AY189" s="17" t="s">
        <v>172</v>
      </c>
      <c r="BE189" s="146">
        <f t="shared" si="24"/>
        <v>0</v>
      </c>
      <c r="BF189" s="146">
        <f t="shared" si="25"/>
        <v>0</v>
      </c>
      <c r="BG189" s="146">
        <f t="shared" si="26"/>
        <v>0</v>
      </c>
      <c r="BH189" s="146">
        <f t="shared" si="27"/>
        <v>0</v>
      </c>
      <c r="BI189" s="146">
        <f t="shared" si="28"/>
        <v>0</v>
      </c>
      <c r="BJ189" s="17" t="s">
        <v>8</v>
      </c>
      <c r="BK189" s="146">
        <f t="shared" si="29"/>
        <v>0</v>
      </c>
      <c r="BL189" s="17" t="s">
        <v>91</v>
      </c>
      <c r="BM189" s="145" t="s">
        <v>1497</v>
      </c>
    </row>
    <row r="190" spans="2:65" s="1" customFormat="1" ht="16.5" customHeight="1">
      <c r="B190" s="133"/>
      <c r="C190" s="134" t="s">
        <v>518</v>
      </c>
      <c r="D190" s="134" t="s">
        <v>174</v>
      </c>
      <c r="E190" s="135" t="s">
        <v>1367</v>
      </c>
      <c r="F190" s="136" t="s">
        <v>1362</v>
      </c>
      <c r="G190" s="137" t="s">
        <v>1359</v>
      </c>
      <c r="H190" s="138">
        <v>14</v>
      </c>
      <c r="I190" s="139"/>
      <c r="J190" s="140">
        <f t="shared" si="20"/>
        <v>0</v>
      </c>
      <c r="K190" s="136" t="s">
        <v>1</v>
      </c>
      <c r="L190" s="32"/>
      <c r="M190" s="141" t="s">
        <v>1</v>
      </c>
      <c r="N190" s="142" t="s">
        <v>42</v>
      </c>
      <c r="P190" s="143">
        <f t="shared" si="21"/>
        <v>0</v>
      </c>
      <c r="Q190" s="143">
        <v>0</v>
      </c>
      <c r="R190" s="143">
        <f t="shared" si="22"/>
        <v>0</v>
      </c>
      <c r="S190" s="143">
        <v>0</v>
      </c>
      <c r="T190" s="144">
        <f t="shared" si="23"/>
        <v>0</v>
      </c>
      <c r="AR190" s="145" t="s">
        <v>91</v>
      </c>
      <c r="AT190" s="145" t="s">
        <v>174</v>
      </c>
      <c r="AU190" s="145" t="s">
        <v>85</v>
      </c>
      <c r="AY190" s="17" t="s">
        <v>172</v>
      </c>
      <c r="BE190" s="146">
        <f t="shared" si="24"/>
        <v>0</v>
      </c>
      <c r="BF190" s="146">
        <f t="shared" si="25"/>
        <v>0</v>
      </c>
      <c r="BG190" s="146">
        <f t="shared" si="26"/>
        <v>0</v>
      </c>
      <c r="BH190" s="146">
        <f t="shared" si="27"/>
        <v>0</v>
      </c>
      <c r="BI190" s="146">
        <f t="shared" si="28"/>
        <v>0</v>
      </c>
      <c r="BJ190" s="17" t="s">
        <v>8</v>
      </c>
      <c r="BK190" s="146">
        <f t="shared" si="29"/>
        <v>0</v>
      </c>
      <c r="BL190" s="17" t="s">
        <v>91</v>
      </c>
      <c r="BM190" s="145" t="s">
        <v>1498</v>
      </c>
    </row>
    <row r="191" spans="2:65" s="1" customFormat="1" ht="16.5" customHeight="1">
      <c r="B191" s="133"/>
      <c r="C191" s="134" t="s">
        <v>522</v>
      </c>
      <c r="D191" s="134" t="s">
        <v>174</v>
      </c>
      <c r="E191" s="135" t="s">
        <v>1370</v>
      </c>
      <c r="F191" s="136" t="s">
        <v>1365</v>
      </c>
      <c r="G191" s="137" t="s">
        <v>1359</v>
      </c>
      <c r="H191" s="138">
        <v>6</v>
      </c>
      <c r="I191" s="139"/>
      <c r="J191" s="140">
        <f t="shared" si="20"/>
        <v>0</v>
      </c>
      <c r="K191" s="136" t="s">
        <v>1</v>
      </c>
      <c r="L191" s="32"/>
      <c r="M191" s="141" t="s">
        <v>1</v>
      </c>
      <c r="N191" s="142" t="s">
        <v>42</v>
      </c>
      <c r="P191" s="143">
        <f t="shared" si="21"/>
        <v>0</v>
      </c>
      <c r="Q191" s="143">
        <v>0</v>
      </c>
      <c r="R191" s="143">
        <f t="shared" si="22"/>
        <v>0</v>
      </c>
      <c r="S191" s="143">
        <v>0</v>
      </c>
      <c r="T191" s="144">
        <f t="shared" si="23"/>
        <v>0</v>
      </c>
      <c r="AR191" s="145" t="s">
        <v>91</v>
      </c>
      <c r="AT191" s="145" t="s">
        <v>174</v>
      </c>
      <c r="AU191" s="145" t="s">
        <v>85</v>
      </c>
      <c r="AY191" s="17" t="s">
        <v>172</v>
      </c>
      <c r="BE191" s="146">
        <f t="shared" si="24"/>
        <v>0</v>
      </c>
      <c r="BF191" s="146">
        <f t="shared" si="25"/>
        <v>0</v>
      </c>
      <c r="BG191" s="146">
        <f t="shared" si="26"/>
        <v>0</v>
      </c>
      <c r="BH191" s="146">
        <f t="shared" si="27"/>
        <v>0</v>
      </c>
      <c r="BI191" s="146">
        <f t="shared" si="28"/>
        <v>0</v>
      </c>
      <c r="BJ191" s="17" t="s">
        <v>8</v>
      </c>
      <c r="BK191" s="146">
        <f t="shared" si="29"/>
        <v>0</v>
      </c>
      <c r="BL191" s="17" t="s">
        <v>91</v>
      </c>
      <c r="BM191" s="145" t="s">
        <v>1499</v>
      </c>
    </row>
    <row r="192" spans="2:65" s="1" customFormat="1" ht="16.5" customHeight="1">
      <c r="B192" s="133"/>
      <c r="C192" s="134" t="s">
        <v>526</v>
      </c>
      <c r="D192" s="134" t="s">
        <v>174</v>
      </c>
      <c r="E192" s="135" t="s">
        <v>1373</v>
      </c>
      <c r="F192" s="136" t="s">
        <v>1371</v>
      </c>
      <c r="G192" s="137" t="s">
        <v>1228</v>
      </c>
      <c r="H192" s="138">
        <v>1</v>
      </c>
      <c r="I192" s="139"/>
      <c r="J192" s="140">
        <f t="shared" si="20"/>
        <v>0</v>
      </c>
      <c r="K192" s="136" t="s">
        <v>1</v>
      </c>
      <c r="L192" s="32"/>
      <c r="M192" s="141" t="s">
        <v>1</v>
      </c>
      <c r="N192" s="142" t="s">
        <v>42</v>
      </c>
      <c r="P192" s="143">
        <f t="shared" si="21"/>
        <v>0</v>
      </c>
      <c r="Q192" s="143">
        <v>0</v>
      </c>
      <c r="R192" s="143">
        <f t="shared" si="22"/>
        <v>0</v>
      </c>
      <c r="S192" s="143">
        <v>0</v>
      </c>
      <c r="T192" s="144">
        <f t="shared" si="23"/>
        <v>0</v>
      </c>
      <c r="AR192" s="145" t="s">
        <v>91</v>
      </c>
      <c r="AT192" s="145" t="s">
        <v>174</v>
      </c>
      <c r="AU192" s="145" t="s">
        <v>85</v>
      </c>
      <c r="AY192" s="17" t="s">
        <v>172</v>
      </c>
      <c r="BE192" s="146">
        <f t="shared" si="24"/>
        <v>0</v>
      </c>
      <c r="BF192" s="146">
        <f t="shared" si="25"/>
        <v>0</v>
      </c>
      <c r="BG192" s="146">
        <f t="shared" si="26"/>
        <v>0</v>
      </c>
      <c r="BH192" s="146">
        <f t="shared" si="27"/>
        <v>0</v>
      </c>
      <c r="BI192" s="146">
        <f t="shared" si="28"/>
        <v>0</v>
      </c>
      <c r="BJ192" s="17" t="s">
        <v>8</v>
      </c>
      <c r="BK192" s="146">
        <f t="shared" si="29"/>
        <v>0</v>
      </c>
      <c r="BL192" s="17" t="s">
        <v>91</v>
      </c>
      <c r="BM192" s="145" t="s">
        <v>1500</v>
      </c>
    </row>
    <row r="193" spans="2:65" s="1" customFormat="1" ht="16.5" customHeight="1">
      <c r="B193" s="133"/>
      <c r="C193" s="134" t="s">
        <v>530</v>
      </c>
      <c r="D193" s="134" t="s">
        <v>174</v>
      </c>
      <c r="E193" s="135" t="s">
        <v>1247</v>
      </c>
      <c r="F193" s="136" t="s">
        <v>1450</v>
      </c>
      <c r="G193" s="137" t="s">
        <v>202</v>
      </c>
      <c r="H193" s="138">
        <v>22</v>
      </c>
      <c r="I193" s="139"/>
      <c r="J193" s="140">
        <f t="shared" si="20"/>
        <v>0</v>
      </c>
      <c r="K193" s="136" t="s">
        <v>1</v>
      </c>
      <c r="L193" s="32"/>
      <c r="M193" s="141" t="s">
        <v>1</v>
      </c>
      <c r="N193" s="142" t="s">
        <v>42</v>
      </c>
      <c r="P193" s="143">
        <f t="shared" si="21"/>
        <v>0</v>
      </c>
      <c r="Q193" s="143">
        <v>0</v>
      </c>
      <c r="R193" s="143">
        <f t="shared" si="22"/>
        <v>0</v>
      </c>
      <c r="S193" s="143">
        <v>0</v>
      </c>
      <c r="T193" s="144">
        <f t="shared" si="23"/>
        <v>0</v>
      </c>
      <c r="AR193" s="145" t="s">
        <v>91</v>
      </c>
      <c r="AT193" s="145" t="s">
        <v>174</v>
      </c>
      <c r="AU193" s="145" t="s">
        <v>85</v>
      </c>
      <c r="AY193" s="17" t="s">
        <v>172</v>
      </c>
      <c r="BE193" s="146">
        <f t="shared" si="24"/>
        <v>0</v>
      </c>
      <c r="BF193" s="146">
        <f t="shared" si="25"/>
        <v>0</v>
      </c>
      <c r="BG193" s="146">
        <f t="shared" si="26"/>
        <v>0</v>
      </c>
      <c r="BH193" s="146">
        <f t="shared" si="27"/>
        <v>0</v>
      </c>
      <c r="BI193" s="146">
        <f t="shared" si="28"/>
        <v>0</v>
      </c>
      <c r="BJ193" s="17" t="s">
        <v>8</v>
      </c>
      <c r="BK193" s="146">
        <f t="shared" si="29"/>
        <v>0</v>
      </c>
      <c r="BL193" s="17" t="s">
        <v>91</v>
      </c>
      <c r="BM193" s="145" t="s">
        <v>1501</v>
      </c>
    </row>
    <row r="194" spans="2:65" s="1" customFormat="1" ht="16.5" customHeight="1">
      <c r="B194" s="133"/>
      <c r="C194" s="134" t="s">
        <v>535</v>
      </c>
      <c r="D194" s="134" t="s">
        <v>174</v>
      </c>
      <c r="E194" s="135" t="s">
        <v>1377</v>
      </c>
      <c r="F194" s="136" t="s">
        <v>1215</v>
      </c>
      <c r="G194" s="137" t="s">
        <v>202</v>
      </c>
      <c r="H194" s="138">
        <v>336</v>
      </c>
      <c r="I194" s="139"/>
      <c r="J194" s="140">
        <f t="shared" si="20"/>
        <v>0</v>
      </c>
      <c r="K194" s="136" t="s">
        <v>1</v>
      </c>
      <c r="L194" s="32"/>
      <c r="M194" s="141" t="s">
        <v>1</v>
      </c>
      <c r="N194" s="142" t="s">
        <v>42</v>
      </c>
      <c r="P194" s="143">
        <f t="shared" si="21"/>
        <v>0</v>
      </c>
      <c r="Q194" s="143">
        <v>0</v>
      </c>
      <c r="R194" s="143">
        <f t="shared" si="22"/>
        <v>0</v>
      </c>
      <c r="S194" s="143">
        <v>0</v>
      </c>
      <c r="T194" s="144">
        <f t="shared" si="23"/>
        <v>0</v>
      </c>
      <c r="AR194" s="145" t="s">
        <v>91</v>
      </c>
      <c r="AT194" s="145" t="s">
        <v>174</v>
      </c>
      <c r="AU194" s="145" t="s">
        <v>85</v>
      </c>
      <c r="AY194" s="17" t="s">
        <v>172</v>
      </c>
      <c r="BE194" s="146">
        <f t="shared" si="24"/>
        <v>0</v>
      </c>
      <c r="BF194" s="146">
        <f t="shared" si="25"/>
        <v>0</v>
      </c>
      <c r="BG194" s="146">
        <f t="shared" si="26"/>
        <v>0</v>
      </c>
      <c r="BH194" s="146">
        <f t="shared" si="27"/>
        <v>0</v>
      </c>
      <c r="BI194" s="146">
        <f t="shared" si="28"/>
        <v>0</v>
      </c>
      <c r="BJ194" s="17" t="s">
        <v>8</v>
      </c>
      <c r="BK194" s="146">
        <f t="shared" si="29"/>
        <v>0</v>
      </c>
      <c r="BL194" s="17" t="s">
        <v>91</v>
      </c>
      <c r="BM194" s="145" t="s">
        <v>1502</v>
      </c>
    </row>
    <row r="195" spans="2:65" s="1" customFormat="1" ht="16.5" customHeight="1">
      <c r="B195" s="133"/>
      <c r="C195" s="134" t="s">
        <v>540</v>
      </c>
      <c r="D195" s="134" t="s">
        <v>174</v>
      </c>
      <c r="E195" s="135" t="s">
        <v>1380</v>
      </c>
      <c r="F195" s="136" t="s">
        <v>1503</v>
      </c>
      <c r="G195" s="137" t="s">
        <v>1228</v>
      </c>
      <c r="H195" s="138">
        <v>6</v>
      </c>
      <c r="I195" s="139"/>
      <c r="J195" s="140">
        <f t="shared" si="20"/>
        <v>0</v>
      </c>
      <c r="K195" s="136" t="s">
        <v>1</v>
      </c>
      <c r="L195" s="32"/>
      <c r="M195" s="141" t="s">
        <v>1</v>
      </c>
      <c r="N195" s="142" t="s">
        <v>42</v>
      </c>
      <c r="P195" s="143">
        <f t="shared" si="21"/>
        <v>0</v>
      </c>
      <c r="Q195" s="143">
        <v>0</v>
      </c>
      <c r="R195" s="143">
        <f t="shared" si="22"/>
        <v>0</v>
      </c>
      <c r="S195" s="143">
        <v>0</v>
      </c>
      <c r="T195" s="144">
        <f t="shared" si="23"/>
        <v>0</v>
      </c>
      <c r="AR195" s="145" t="s">
        <v>91</v>
      </c>
      <c r="AT195" s="145" t="s">
        <v>174</v>
      </c>
      <c r="AU195" s="145" t="s">
        <v>85</v>
      </c>
      <c r="AY195" s="17" t="s">
        <v>172</v>
      </c>
      <c r="BE195" s="146">
        <f t="shared" si="24"/>
        <v>0</v>
      </c>
      <c r="BF195" s="146">
        <f t="shared" si="25"/>
        <v>0</v>
      </c>
      <c r="BG195" s="146">
        <f t="shared" si="26"/>
        <v>0</v>
      </c>
      <c r="BH195" s="146">
        <f t="shared" si="27"/>
        <v>0</v>
      </c>
      <c r="BI195" s="146">
        <f t="shared" si="28"/>
        <v>0</v>
      </c>
      <c r="BJ195" s="17" t="s">
        <v>8</v>
      </c>
      <c r="BK195" s="146">
        <f t="shared" si="29"/>
        <v>0</v>
      </c>
      <c r="BL195" s="17" t="s">
        <v>91</v>
      </c>
      <c r="BM195" s="145" t="s">
        <v>1504</v>
      </c>
    </row>
    <row r="196" spans="2:65" s="1" customFormat="1" ht="16.5" customHeight="1">
      <c r="B196" s="133"/>
      <c r="C196" s="134" t="s">
        <v>545</v>
      </c>
      <c r="D196" s="134" t="s">
        <v>174</v>
      </c>
      <c r="E196" s="135" t="s">
        <v>1251</v>
      </c>
      <c r="F196" s="136" t="s">
        <v>1244</v>
      </c>
      <c r="G196" s="137" t="s">
        <v>1228</v>
      </c>
      <c r="H196" s="138">
        <v>1</v>
      </c>
      <c r="I196" s="139"/>
      <c r="J196" s="140">
        <f t="shared" si="20"/>
        <v>0</v>
      </c>
      <c r="K196" s="136" t="s">
        <v>1</v>
      </c>
      <c r="L196" s="32"/>
      <c r="M196" s="141" t="s">
        <v>1</v>
      </c>
      <c r="N196" s="142" t="s">
        <v>42</v>
      </c>
      <c r="P196" s="143">
        <f t="shared" si="21"/>
        <v>0</v>
      </c>
      <c r="Q196" s="143">
        <v>0</v>
      </c>
      <c r="R196" s="143">
        <f t="shared" si="22"/>
        <v>0</v>
      </c>
      <c r="S196" s="143">
        <v>0</v>
      </c>
      <c r="T196" s="144">
        <f t="shared" si="23"/>
        <v>0</v>
      </c>
      <c r="AR196" s="145" t="s">
        <v>91</v>
      </c>
      <c r="AT196" s="145" t="s">
        <v>174</v>
      </c>
      <c r="AU196" s="145" t="s">
        <v>85</v>
      </c>
      <c r="AY196" s="17" t="s">
        <v>172</v>
      </c>
      <c r="BE196" s="146">
        <f t="shared" si="24"/>
        <v>0</v>
      </c>
      <c r="BF196" s="146">
        <f t="shared" si="25"/>
        <v>0</v>
      </c>
      <c r="BG196" s="146">
        <f t="shared" si="26"/>
        <v>0</v>
      </c>
      <c r="BH196" s="146">
        <f t="shared" si="27"/>
        <v>0</v>
      </c>
      <c r="BI196" s="146">
        <f t="shared" si="28"/>
        <v>0</v>
      </c>
      <c r="BJ196" s="17" t="s">
        <v>8</v>
      </c>
      <c r="BK196" s="146">
        <f t="shared" si="29"/>
        <v>0</v>
      </c>
      <c r="BL196" s="17" t="s">
        <v>91</v>
      </c>
      <c r="BM196" s="145" t="s">
        <v>1505</v>
      </c>
    </row>
    <row r="197" spans="2:65" s="1" customFormat="1" ht="16.5" customHeight="1">
      <c r="B197" s="133"/>
      <c r="C197" s="134" t="s">
        <v>549</v>
      </c>
      <c r="D197" s="134" t="s">
        <v>174</v>
      </c>
      <c r="E197" s="135" t="s">
        <v>1253</v>
      </c>
      <c r="F197" s="136" t="s">
        <v>1254</v>
      </c>
      <c r="G197" s="137" t="s">
        <v>1228</v>
      </c>
      <c r="H197" s="138">
        <v>21</v>
      </c>
      <c r="I197" s="139"/>
      <c r="J197" s="140">
        <f t="shared" si="20"/>
        <v>0</v>
      </c>
      <c r="K197" s="136" t="s">
        <v>1</v>
      </c>
      <c r="L197" s="32"/>
      <c r="M197" s="141" t="s">
        <v>1</v>
      </c>
      <c r="N197" s="142" t="s">
        <v>42</v>
      </c>
      <c r="P197" s="143">
        <f t="shared" si="21"/>
        <v>0</v>
      </c>
      <c r="Q197" s="143">
        <v>0</v>
      </c>
      <c r="R197" s="143">
        <f t="shared" si="22"/>
        <v>0</v>
      </c>
      <c r="S197" s="143">
        <v>0</v>
      </c>
      <c r="T197" s="144">
        <f t="shared" si="23"/>
        <v>0</v>
      </c>
      <c r="AR197" s="145" t="s">
        <v>91</v>
      </c>
      <c r="AT197" s="145" t="s">
        <v>174</v>
      </c>
      <c r="AU197" s="145" t="s">
        <v>85</v>
      </c>
      <c r="AY197" s="17" t="s">
        <v>172</v>
      </c>
      <c r="BE197" s="146">
        <f t="shared" si="24"/>
        <v>0</v>
      </c>
      <c r="BF197" s="146">
        <f t="shared" si="25"/>
        <v>0</v>
      </c>
      <c r="BG197" s="146">
        <f t="shared" si="26"/>
        <v>0</v>
      </c>
      <c r="BH197" s="146">
        <f t="shared" si="27"/>
        <v>0</v>
      </c>
      <c r="BI197" s="146">
        <f t="shared" si="28"/>
        <v>0</v>
      </c>
      <c r="BJ197" s="17" t="s">
        <v>8</v>
      </c>
      <c r="BK197" s="146">
        <f t="shared" si="29"/>
        <v>0</v>
      </c>
      <c r="BL197" s="17" t="s">
        <v>91</v>
      </c>
      <c r="BM197" s="145" t="s">
        <v>1506</v>
      </c>
    </row>
    <row r="198" spans="2:65" s="1" customFormat="1" ht="16.5" customHeight="1">
      <c r="B198" s="133"/>
      <c r="C198" s="134" t="s">
        <v>556</v>
      </c>
      <c r="D198" s="134" t="s">
        <v>174</v>
      </c>
      <c r="E198" s="135" t="s">
        <v>1255</v>
      </c>
      <c r="F198" s="136" t="s">
        <v>1256</v>
      </c>
      <c r="G198" s="137" t="s">
        <v>1228</v>
      </c>
      <c r="H198" s="138">
        <v>12</v>
      </c>
      <c r="I198" s="139"/>
      <c r="J198" s="140">
        <f t="shared" si="20"/>
        <v>0</v>
      </c>
      <c r="K198" s="136" t="s">
        <v>1</v>
      </c>
      <c r="L198" s="32"/>
      <c r="M198" s="141" t="s">
        <v>1</v>
      </c>
      <c r="N198" s="142" t="s">
        <v>42</v>
      </c>
      <c r="P198" s="143">
        <f t="shared" si="21"/>
        <v>0</v>
      </c>
      <c r="Q198" s="143">
        <v>0</v>
      </c>
      <c r="R198" s="143">
        <f t="shared" si="22"/>
        <v>0</v>
      </c>
      <c r="S198" s="143">
        <v>0</v>
      </c>
      <c r="T198" s="144">
        <f t="shared" si="23"/>
        <v>0</v>
      </c>
      <c r="AR198" s="145" t="s">
        <v>91</v>
      </c>
      <c r="AT198" s="145" t="s">
        <v>174</v>
      </c>
      <c r="AU198" s="145" t="s">
        <v>85</v>
      </c>
      <c r="AY198" s="17" t="s">
        <v>172</v>
      </c>
      <c r="BE198" s="146">
        <f t="shared" si="24"/>
        <v>0</v>
      </c>
      <c r="BF198" s="146">
        <f t="shared" si="25"/>
        <v>0</v>
      </c>
      <c r="BG198" s="146">
        <f t="shared" si="26"/>
        <v>0</v>
      </c>
      <c r="BH198" s="146">
        <f t="shared" si="27"/>
        <v>0</v>
      </c>
      <c r="BI198" s="146">
        <f t="shared" si="28"/>
        <v>0</v>
      </c>
      <c r="BJ198" s="17" t="s">
        <v>8</v>
      </c>
      <c r="BK198" s="146">
        <f t="shared" si="29"/>
        <v>0</v>
      </c>
      <c r="BL198" s="17" t="s">
        <v>91</v>
      </c>
      <c r="BM198" s="145" t="s">
        <v>1507</v>
      </c>
    </row>
    <row r="199" spans="2:65" s="1" customFormat="1" ht="16.5" customHeight="1">
      <c r="B199" s="133"/>
      <c r="C199" s="134" t="s">
        <v>559</v>
      </c>
      <c r="D199" s="134" t="s">
        <v>174</v>
      </c>
      <c r="E199" s="135" t="s">
        <v>1257</v>
      </c>
      <c r="F199" s="136" t="s">
        <v>1258</v>
      </c>
      <c r="G199" s="137" t="s">
        <v>1228</v>
      </c>
      <c r="H199" s="138">
        <v>4</v>
      </c>
      <c r="I199" s="139"/>
      <c r="J199" s="140">
        <f t="shared" si="20"/>
        <v>0</v>
      </c>
      <c r="K199" s="136" t="s">
        <v>1</v>
      </c>
      <c r="L199" s="32"/>
      <c r="M199" s="141" t="s">
        <v>1</v>
      </c>
      <c r="N199" s="142" t="s">
        <v>42</v>
      </c>
      <c r="P199" s="143">
        <f t="shared" si="21"/>
        <v>0</v>
      </c>
      <c r="Q199" s="143">
        <v>0</v>
      </c>
      <c r="R199" s="143">
        <f t="shared" si="22"/>
        <v>0</v>
      </c>
      <c r="S199" s="143">
        <v>0</v>
      </c>
      <c r="T199" s="144">
        <f t="shared" si="23"/>
        <v>0</v>
      </c>
      <c r="AR199" s="145" t="s">
        <v>91</v>
      </c>
      <c r="AT199" s="145" t="s">
        <v>174</v>
      </c>
      <c r="AU199" s="145" t="s">
        <v>85</v>
      </c>
      <c r="AY199" s="17" t="s">
        <v>172</v>
      </c>
      <c r="BE199" s="146">
        <f t="shared" si="24"/>
        <v>0</v>
      </c>
      <c r="BF199" s="146">
        <f t="shared" si="25"/>
        <v>0</v>
      </c>
      <c r="BG199" s="146">
        <f t="shared" si="26"/>
        <v>0</v>
      </c>
      <c r="BH199" s="146">
        <f t="shared" si="27"/>
        <v>0</v>
      </c>
      <c r="BI199" s="146">
        <f t="shared" si="28"/>
        <v>0</v>
      </c>
      <c r="BJ199" s="17" t="s">
        <v>8</v>
      </c>
      <c r="BK199" s="146">
        <f t="shared" si="29"/>
        <v>0</v>
      </c>
      <c r="BL199" s="17" t="s">
        <v>91</v>
      </c>
      <c r="BM199" s="145" t="s">
        <v>1508</v>
      </c>
    </row>
    <row r="200" spans="2:65" s="11" customFormat="1" ht="22.9" customHeight="1">
      <c r="B200" s="121"/>
      <c r="D200" s="122" t="s">
        <v>76</v>
      </c>
      <c r="E200" s="131" t="s">
        <v>1212</v>
      </c>
      <c r="F200" s="131" t="s">
        <v>1509</v>
      </c>
      <c r="I200" s="124"/>
      <c r="J200" s="132">
        <f>BK200</f>
        <v>0</v>
      </c>
      <c r="L200" s="121"/>
      <c r="M200" s="126"/>
      <c r="P200" s="127">
        <f>SUM(P201:P204)</f>
        <v>0</v>
      </c>
      <c r="R200" s="127">
        <f>SUM(R201:R204)</f>
        <v>0</v>
      </c>
      <c r="T200" s="128">
        <f>SUM(T201:T204)</f>
        <v>0</v>
      </c>
      <c r="AR200" s="122" t="s">
        <v>8</v>
      </c>
      <c r="AT200" s="129" t="s">
        <v>76</v>
      </c>
      <c r="AU200" s="129" t="s">
        <v>8</v>
      </c>
      <c r="AY200" s="122" t="s">
        <v>172</v>
      </c>
      <c r="BK200" s="130">
        <f>SUM(BK201:BK204)</f>
        <v>0</v>
      </c>
    </row>
    <row r="201" spans="2:65" s="1" customFormat="1" ht="24.2" customHeight="1">
      <c r="B201" s="133"/>
      <c r="C201" s="162" t="s">
        <v>565</v>
      </c>
      <c r="D201" s="162" t="s">
        <v>231</v>
      </c>
      <c r="E201" s="163" t="s">
        <v>1510</v>
      </c>
      <c r="F201" s="164" t="s">
        <v>1389</v>
      </c>
      <c r="G201" s="165" t="s">
        <v>975</v>
      </c>
      <c r="H201" s="166">
        <v>1</v>
      </c>
      <c r="I201" s="167"/>
      <c r="J201" s="168">
        <f>ROUND(I201*H201,0)</f>
        <v>0</v>
      </c>
      <c r="K201" s="164" t="s">
        <v>1</v>
      </c>
      <c r="L201" s="169"/>
      <c r="M201" s="170" t="s">
        <v>1</v>
      </c>
      <c r="N201" s="171" t="s">
        <v>42</v>
      </c>
      <c r="P201" s="143">
        <f>O201*H201</f>
        <v>0</v>
      </c>
      <c r="Q201" s="143">
        <v>0</v>
      </c>
      <c r="R201" s="143">
        <f>Q201*H201</f>
        <v>0</v>
      </c>
      <c r="S201" s="143">
        <v>0</v>
      </c>
      <c r="T201" s="144">
        <f>S201*H201</f>
        <v>0</v>
      </c>
      <c r="AR201" s="145" t="s">
        <v>103</v>
      </c>
      <c r="AT201" s="145" t="s">
        <v>231</v>
      </c>
      <c r="AU201" s="145" t="s">
        <v>85</v>
      </c>
      <c r="AY201" s="17" t="s">
        <v>172</v>
      </c>
      <c r="BE201" s="146">
        <f>IF(N201="základní",J201,0)</f>
        <v>0</v>
      </c>
      <c r="BF201" s="146">
        <f>IF(N201="snížená",J201,0)</f>
        <v>0</v>
      </c>
      <c r="BG201" s="146">
        <f>IF(N201="zákl. přenesená",J201,0)</f>
        <v>0</v>
      </c>
      <c r="BH201" s="146">
        <f>IF(N201="sníž. přenesená",J201,0)</f>
        <v>0</v>
      </c>
      <c r="BI201" s="146">
        <f>IF(N201="nulová",J201,0)</f>
        <v>0</v>
      </c>
      <c r="BJ201" s="17" t="s">
        <v>8</v>
      </c>
      <c r="BK201" s="146">
        <f>ROUND(I201*H201,0)</f>
        <v>0</v>
      </c>
      <c r="BL201" s="17" t="s">
        <v>91</v>
      </c>
      <c r="BM201" s="145" t="s">
        <v>657</v>
      </c>
    </row>
    <row r="202" spans="2:65" s="1" customFormat="1" ht="16.5" customHeight="1">
      <c r="B202" s="133"/>
      <c r="C202" s="162" t="s">
        <v>569</v>
      </c>
      <c r="D202" s="162" t="s">
        <v>231</v>
      </c>
      <c r="E202" s="163" t="s">
        <v>1392</v>
      </c>
      <c r="F202" s="164" t="s">
        <v>1393</v>
      </c>
      <c r="G202" s="165" t="s">
        <v>1228</v>
      </c>
      <c r="H202" s="166">
        <v>1</v>
      </c>
      <c r="I202" s="167"/>
      <c r="J202" s="168">
        <f>ROUND(I202*H202,0)</f>
        <v>0</v>
      </c>
      <c r="K202" s="164" t="s">
        <v>1</v>
      </c>
      <c r="L202" s="169"/>
      <c r="M202" s="170" t="s">
        <v>1</v>
      </c>
      <c r="N202" s="171" t="s">
        <v>42</v>
      </c>
      <c r="P202" s="143">
        <f>O202*H202</f>
        <v>0</v>
      </c>
      <c r="Q202" s="143">
        <v>0</v>
      </c>
      <c r="R202" s="143">
        <f>Q202*H202</f>
        <v>0</v>
      </c>
      <c r="S202" s="143">
        <v>0</v>
      </c>
      <c r="T202" s="144">
        <f>S202*H202</f>
        <v>0</v>
      </c>
      <c r="AR202" s="145" t="s">
        <v>103</v>
      </c>
      <c r="AT202" s="145" t="s">
        <v>231</v>
      </c>
      <c r="AU202" s="145" t="s">
        <v>85</v>
      </c>
      <c r="AY202" s="17" t="s">
        <v>172</v>
      </c>
      <c r="BE202" s="146">
        <f>IF(N202="základní",J202,0)</f>
        <v>0</v>
      </c>
      <c r="BF202" s="146">
        <f>IF(N202="snížená",J202,0)</f>
        <v>0</v>
      </c>
      <c r="BG202" s="146">
        <f>IF(N202="zákl. přenesená",J202,0)</f>
        <v>0</v>
      </c>
      <c r="BH202" s="146">
        <f>IF(N202="sníž. přenesená",J202,0)</f>
        <v>0</v>
      </c>
      <c r="BI202" s="146">
        <f>IF(N202="nulová",J202,0)</f>
        <v>0</v>
      </c>
      <c r="BJ202" s="17" t="s">
        <v>8</v>
      </c>
      <c r="BK202" s="146">
        <f>ROUND(I202*H202,0)</f>
        <v>0</v>
      </c>
      <c r="BL202" s="17" t="s">
        <v>91</v>
      </c>
      <c r="BM202" s="145" t="s">
        <v>674</v>
      </c>
    </row>
    <row r="203" spans="2:65" s="1" customFormat="1" ht="16.5" customHeight="1">
      <c r="B203" s="133"/>
      <c r="C203" s="162" t="s">
        <v>573</v>
      </c>
      <c r="D203" s="162" t="s">
        <v>231</v>
      </c>
      <c r="E203" s="163" t="s">
        <v>1422</v>
      </c>
      <c r="F203" s="164" t="s">
        <v>1423</v>
      </c>
      <c r="G203" s="165" t="s">
        <v>1228</v>
      </c>
      <c r="H203" s="166">
        <v>1</v>
      </c>
      <c r="I203" s="167"/>
      <c r="J203" s="168">
        <f>ROUND(I203*H203,0)</f>
        <v>0</v>
      </c>
      <c r="K203" s="164" t="s">
        <v>1</v>
      </c>
      <c r="L203" s="169"/>
      <c r="M203" s="170" t="s">
        <v>1</v>
      </c>
      <c r="N203" s="171" t="s">
        <v>42</v>
      </c>
      <c r="P203" s="143">
        <f>O203*H203</f>
        <v>0</v>
      </c>
      <c r="Q203" s="143">
        <v>0</v>
      </c>
      <c r="R203" s="143">
        <f>Q203*H203</f>
        <v>0</v>
      </c>
      <c r="S203" s="143">
        <v>0</v>
      </c>
      <c r="T203" s="144">
        <f>S203*H203</f>
        <v>0</v>
      </c>
      <c r="AR203" s="145" t="s">
        <v>103</v>
      </c>
      <c r="AT203" s="145" t="s">
        <v>231</v>
      </c>
      <c r="AU203" s="145" t="s">
        <v>85</v>
      </c>
      <c r="AY203" s="17" t="s">
        <v>172</v>
      </c>
      <c r="BE203" s="146">
        <f>IF(N203="základní",J203,0)</f>
        <v>0</v>
      </c>
      <c r="BF203" s="146">
        <f>IF(N203="snížená",J203,0)</f>
        <v>0</v>
      </c>
      <c r="BG203" s="146">
        <f>IF(N203="zákl. přenesená",J203,0)</f>
        <v>0</v>
      </c>
      <c r="BH203" s="146">
        <f>IF(N203="sníž. přenesená",J203,0)</f>
        <v>0</v>
      </c>
      <c r="BI203" s="146">
        <f>IF(N203="nulová",J203,0)</f>
        <v>0</v>
      </c>
      <c r="BJ203" s="17" t="s">
        <v>8</v>
      </c>
      <c r="BK203" s="146">
        <f>ROUND(I203*H203,0)</f>
        <v>0</v>
      </c>
      <c r="BL203" s="17" t="s">
        <v>91</v>
      </c>
      <c r="BM203" s="145" t="s">
        <v>681</v>
      </c>
    </row>
    <row r="204" spans="2:65" s="1" customFormat="1" ht="16.5" customHeight="1">
      <c r="B204" s="133"/>
      <c r="C204" s="162" t="s">
        <v>579</v>
      </c>
      <c r="D204" s="162" t="s">
        <v>231</v>
      </c>
      <c r="E204" s="163" t="s">
        <v>1426</v>
      </c>
      <c r="F204" s="164" t="s">
        <v>1427</v>
      </c>
      <c r="G204" s="165" t="s">
        <v>1228</v>
      </c>
      <c r="H204" s="166">
        <v>6</v>
      </c>
      <c r="I204" s="167"/>
      <c r="J204" s="168">
        <f>ROUND(I204*H204,0)</f>
        <v>0</v>
      </c>
      <c r="K204" s="164" t="s">
        <v>1</v>
      </c>
      <c r="L204" s="169"/>
      <c r="M204" s="193" t="s">
        <v>1</v>
      </c>
      <c r="N204" s="194" t="s">
        <v>42</v>
      </c>
      <c r="O204" s="190"/>
      <c r="P204" s="191">
        <f>O204*H204</f>
        <v>0</v>
      </c>
      <c r="Q204" s="191">
        <v>0</v>
      </c>
      <c r="R204" s="191">
        <f>Q204*H204</f>
        <v>0</v>
      </c>
      <c r="S204" s="191">
        <v>0</v>
      </c>
      <c r="T204" s="192">
        <f>S204*H204</f>
        <v>0</v>
      </c>
      <c r="AR204" s="145" t="s">
        <v>103</v>
      </c>
      <c r="AT204" s="145" t="s">
        <v>231</v>
      </c>
      <c r="AU204" s="145" t="s">
        <v>85</v>
      </c>
      <c r="AY204" s="17" t="s">
        <v>172</v>
      </c>
      <c r="BE204" s="146">
        <f>IF(N204="základní",J204,0)</f>
        <v>0</v>
      </c>
      <c r="BF204" s="146">
        <f>IF(N204="snížená",J204,0)</f>
        <v>0</v>
      </c>
      <c r="BG204" s="146">
        <f>IF(N204="zákl. přenesená",J204,0)</f>
        <v>0</v>
      </c>
      <c r="BH204" s="146">
        <f>IF(N204="sníž. přenesená",J204,0)</f>
        <v>0</v>
      </c>
      <c r="BI204" s="146">
        <f>IF(N204="nulová",J204,0)</f>
        <v>0</v>
      </c>
      <c r="BJ204" s="17" t="s">
        <v>8</v>
      </c>
      <c r="BK204" s="146">
        <f>ROUND(I204*H204,0)</f>
        <v>0</v>
      </c>
      <c r="BL204" s="17" t="s">
        <v>91</v>
      </c>
      <c r="BM204" s="145" t="s">
        <v>691</v>
      </c>
    </row>
    <row r="205" spans="2:65" s="1" customFormat="1" ht="6.95" customHeight="1">
      <c r="B205" s="44"/>
      <c r="C205" s="45"/>
      <c r="D205" s="45"/>
      <c r="E205" s="45"/>
      <c r="F205" s="45"/>
      <c r="G205" s="45"/>
      <c r="H205" s="45"/>
      <c r="I205" s="45"/>
      <c r="J205" s="45"/>
      <c r="K205" s="45"/>
      <c r="L205" s="32"/>
    </row>
  </sheetData>
  <autoFilter ref="C118:K204" xr:uid="{00000000-0009-0000-0000-000008000000}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12</vt:i4>
      </vt:variant>
      <vt:variant>
        <vt:lpstr>Pojmenované oblasti</vt:lpstr>
      </vt:variant>
      <vt:variant>
        <vt:i4>24</vt:i4>
      </vt:variant>
    </vt:vector>
  </HeadingPairs>
  <TitlesOfParts>
    <vt:vector size="36" baseType="lpstr">
      <vt:lpstr>Rekapitulace stavby</vt:lpstr>
      <vt:lpstr>1 - Fototerapie - stavební</vt:lpstr>
      <vt:lpstr>2 - Fototerapie - ZTI, UT...</vt:lpstr>
      <vt:lpstr>3 - Rodinný pokoj - stavební</vt:lpstr>
      <vt:lpstr>4 - Rodinný pokoj - ZTI, UT</vt:lpstr>
      <vt:lpstr>5 - Mytí klecí - stavební</vt:lpstr>
      <vt:lpstr>6 - Mytí klecí - ZTI, VZT</vt:lpstr>
      <vt:lpstr>7 - Fototerapie - dodávka...</vt:lpstr>
      <vt:lpstr>8 - Rodinný pokoj - dodáv...</vt:lpstr>
      <vt:lpstr>9 - Mytí klecí - dodávka ...</vt:lpstr>
      <vt:lpstr>99 - Vedlejší náklady</vt:lpstr>
      <vt:lpstr>Seznam figur</vt:lpstr>
      <vt:lpstr>'1 - Fototerapie - stavební'!Názvy_tisku</vt:lpstr>
      <vt:lpstr>'2 - Fototerapie - ZTI, UT...'!Názvy_tisku</vt:lpstr>
      <vt:lpstr>'3 - Rodinný pokoj - stavební'!Názvy_tisku</vt:lpstr>
      <vt:lpstr>'4 - Rodinný pokoj - ZTI, UT'!Názvy_tisku</vt:lpstr>
      <vt:lpstr>'5 - Mytí klecí - stavební'!Názvy_tisku</vt:lpstr>
      <vt:lpstr>'6 - Mytí klecí - ZTI, VZT'!Názvy_tisku</vt:lpstr>
      <vt:lpstr>'7 - Fototerapie - dodávka...'!Názvy_tisku</vt:lpstr>
      <vt:lpstr>'8 - Rodinný pokoj - dodáv...'!Názvy_tisku</vt:lpstr>
      <vt:lpstr>'9 - Mytí klecí - dodávka ...'!Názvy_tisku</vt:lpstr>
      <vt:lpstr>'99 - Vedlejší náklady'!Názvy_tisku</vt:lpstr>
      <vt:lpstr>'Rekapitulace stavby'!Názvy_tisku</vt:lpstr>
      <vt:lpstr>'Seznam figur'!Názvy_tisku</vt:lpstr>
      <vt:lpstr>'1 - Fototerapie - stavební'!Oblast_tisku</vt:lpstr>
      <vt:lpstr>'2 - Fototerapie - ZTI, UT...'!Oblast_tisku</vt:lpstr>
      <vt:lpstr>'3 - Rodinný pokoj - stavební'!Oblast_tisku</vt:lpstr>
      <vt:lpstr>'4 - Rodinný pokoj - ZTI, UT'!Oblast_tisku</vt:lpstr>
      <vt:lpstr>'5 - Mytí klecí - stavební'!Oblast_tisku</vt:lpstr>
      <vt:lpstr>'6 - Mytí klecí - ZTI, VZT'!Oblast_tisku</vt:lpstr>
      <vt:lpstr>'7 - Fototerapie - dodávka...'!Oblast_tisku</vt:lpstr>
      <vt:lpstr>'8 - Rodinný pokoj - dodáv...'!Oblast_tisku</vt:lpstr>
      <vt:lpstr>'9 - Mytí klecí - dodávka ...'!Oblast_tisku</vt:lpstr>
      <vt:lpstr>'99 - Vedlejší náklady'!Oblast_tisku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DESKTOP-A37M82P\Švehla</dc:creator>
  <cp:lastModifiedBy>Ježková Daniela (PKN-PTU)</cp:lastModifiedBy>
  <dcterms:created xsi:type="dcterms:W3CDTF">2025-10-10T13:24:13Z</dcterms:created>
  <dcterms:modified xsi:type="dcterms:W3CDTF">2025-10-13T08:49:25Z</dcterms:modified>
</cp:coreProperties>
</file>